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jects\NWPB Projects 2020-21\Misc Projects\Eye On Employment\11 November\"/>
    </mc:Choice>
  </mc:AlternateContent>
  <bookViews>
    <workbookView xWindow="18765" yWindow="2235" windowWidth="7545" windowHeight="1245" activeTab="6"/>
  </bookViews>
  <sheets>
    <sheet name="General" sheetId="4" r:id="rId1"/>
    <sheet name="Youth" sheetId="2" r:id="rId2"/>
    <sheet name="Seasonality" sheetId="6" r:id="rId3"/>
    <sheet name="Industry-Sectors" sheetId="14" r:id="rId4"/>
    <sheet name="Industry-2-digit-NAICS" sheetId="16" r:id="rId5"/>
    <sheet name="Gender" sheetId="15" r:id="rId6"/>
    <sheet name="Ontario" sheetId="17" r:id="rId7"/>
    <sheet name="Canada" sheetId="18" r:id="rId8"/>
  </sheets>
  <calcPr calcId="162913"/>
</workbook>
</file>

<file path=xl/calcChain.xml><?xml version="1.0" encoding="utf-8"?>
<calcChain xmlns="http://schemas.openxmlformats.org/spreadsheetml/2006/main">
  <c r="M6" i="16" l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5" i="16"/>
  <c r="R11" i="15"/>
  <c r="R12" i="15"/>
  <c r="R10" i="15"/>
  <c r="R8" i="15"/>
  <c r="R9" i="15"/>
  <c r="R7" i="15"/>
  <c r="P3" i="17"/>
  <c r="P4" i="17"/>
  <c r="P5" i="17"/>
  <c r="P6" i="17"/>
  <c r="P7" i="17"/>
  <c r="P8" i="17"/>
  <c r="P9" i="17"/>
  <c r="P10" i="17"/>
  <c r="P2" i="17"/>
  <c r="H4" i="4"/>
  <c r="H5" i="4"/>
  <c r="H6" i="4"/>
  <c r="H7" i="4"/>
  <c r="H8" i="4"/>
  <c r="H9" i="4"/>
  <c r="H3" i="4"/>
  <c r="S3" i="18"/>
  <c r="R3" i="18"/>
  <c r="Q3" i="18"/>
  <c r="P22" i="6"/>
  <c r="Z14" i="15"/>
  <c r="W32" i="15"/>
  <c r="W27" i="15"/>
  <c r="AA15" i="15"/>
  <c r="AA14" i="15"/>
  <c r="Z15" i="15"/>
  <c r="Z9" i="15"/>
  <c r="Z10" i="15"/>
  <c r="R14" i="15"/>
  <c r="X27" i="15"/>
  <c r="I18" i="4"/>
  <c r="D5" i="14"/>
  <c r="E5" i="14"/>
  <c r="T3" i="4" l="1"/>
  <c r="U3" i="4"/>
  <c r="W3" i="4"/>
  <c r="V3" i="4"/>
  <c r="P31" i="16" l="1"/>
  <c r="P34" i="16"/>
  <c r="P39" i="16"/>
  <c r="O26" i="16"/>
  <c r="O27" i="16"/>
  <c r="O34" i="16"/>
  <c r="O35" i="16"/>
  <c r="O25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P7" i="16"/>
  <c r="P8" i="16"/>
  <c r="P11" i="16"/>
  <c r="P12" i="16"/>
  <c r="P15" i="16"/>
  <c r="P16" i="16"/>
  <c r="P19" i="16"/>
  <c r="P20" i="16"/>
  <c r="O7" i="16"/>
  <c r="O8" i="16"/>
  <c r="O11" i="16"/>
  <c r="O12" i="16"/>
  <c r="O15" i="16"/>
  <c r="O16" i="16"/>
  <c r="O19" i="16"/>
  <c r="O20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5" i="16"/>
  <c r="O11" i="14"/>
  <c r="E21" i="16"/>
  <c r="O41" i="16" s="1"/>
  <c r="D21" i="16"/>
  <c r="C21" i="16"/>
  <c r="B21" i="16"/>
  <c r="E20" i="16"/>
  <c r="D20" i="16"/>
  <c r="C20" i="16"/>
  <c r="P40" i="16" s="1"/>
  <c r="B20" i="16"/>
  <c r="E19" i="16"/>
  <c r="O39" i="16" s="1"/>
  <c r="D19" i="16"/>
  <c r="C19" i="16"/>
  <c r="B19" i="16"/>
  <c r="E18" i="16"/>
  <c r="O38" i="16" s="1"/>
  <c r="D18" i="16"/>
  <c r="C18" i="16"/>
  <c r="B18" i="16"/>
  <c r="E17" i="16"/>
  <c r="P17" i="16" s="1"/>
  <c r="D17" i="16"/>
  <c r="C17" i="16"/>
  <c r="P37" i="16" s="1"/>
  <c r="B17" i="16"/>
  <c r="E16" i="16"/>
  <c r="D16" i="16"/>
  <c r="C16" i="16"/>
  <c r="P36" i="16" s="1"/>
  <c r="B16" i="16"/>
  <c r="E15" i="16"/>
  <c r="P35" i="16" s="1"/>
  <c r="D15" i="16"/>
  <c r="C15" i="16"/>
  <c r="B15" i="16"/>
  <c r="E14" i="16"/>
  <c r="P14" i="16" s="1"/>
  <c r="D14" i="16"/>
  <c r="C14" i="16"/>
  <c r="B14" i="16"/>
  <c r="E13" i="16"/>
  <c r="P13" i="16" s="1"/>
  <c r="D13" i="16"/>
  <c r="C13" i="16"/>
  <c r="P33" i="16" s="1"/>
  <c r="B13" i="16"/>
  <c r="E12" i="16"/>
  <c r="D12" i="16"/>
  <c r="C12" i="16"/>
  <c r="P32" i="16" s="1"/>
  <c r="B12" i="16"/>
  <c r="E11" i="16"/>
  <c r="O31" i="16" s="1"/>
  <c r="D11" i="16"/>
  <c r="C11" i="16"/>
  <c r="B11" i="16"/>
  <c r="E10" i="16"/>
  <c r="O30" i="16" s="1"/>
  <c r="D10" i="16"/>
  <c r="C10" i="16"/>
  <c r="B10" i="16"/>
  <c r="E9" i="16"/>
  <c r="P9" i="16" s="1"/>
  <c r="D9" i="16"/>
  <c r="C9" i="16"/>
  <c r="P29" i="16" s="1"/>
  <c r="B9" i="16"/>
  <c r="E8" i="16"/>
  <c r="P28" i="16" s="1"/>
  <c r="D8" i="16"/>
  <c r="C8" i="16"/>
  <c r="O28" i="16" s="1"/>
  <c r="B8" i="16"/>
  <c r="E7" i="16"/>
  <c r="D7" i="16"/>
  <c r="C7" i="16"/>
  <c r="P27" i="16" s="1"/>
  <c r="B7" i="16"/>
  <c r="E6" i="16"/>
  <c r="P26" i="16" s="1"/>
  <c r="D6" i="16"/>
  <c r="C6" i="16"/>
  <c r="B6" i="16"/>
  <c r="E5" i="16"/>
  <c r="O5" i="16" s="1"/>
  <c r="D5" i="16"/>
  <c r="C5" i="16"/>
  <c r="P25" i="16" s="1"/>
  <c r="B5" i="16"/>
  <c r="E4" i="16"/>
  <c r="D4" i="16"/>
  <c r="C4" i="16"/>
  <c r="B4" i="16"/>
  <c r="L3" i="16"/>
  <c r="K3" i="16"/>
  <c r="J3" i="16"/>
  <c r="I3" i="16"/>
  <c r="D3" i="16"/>
  <c r="B3" i="16"/>
  <c r="K2" i="16"/>
  <c r="I2" i="16"/>
  <c r="P5" i="14"/>
  <c r="E6" i="14"/>
  <c r="P11" i="14" s="1"/>
  <c r="C7" i="14"/>
  <c r="D7" i="14"/>
  <c r="E7" i="14"/>
  <c r="P12" i="14" s="1"/>
  <c r="B7" i="14"/>
  <c r="C6" i="14"/>
  <c r="D6" i="14"/>
  <c r="P6" i="14" s="1"/>
  <c r="B6" i="14"/>
  <c r="C5" i="14"/>
  <c r="P10" i="14" s="1"/>
  <c r="B5" i="14"/>
  <c r="P21" i="16" l="1"/>
  <c r="P41" i="16"/>
  <c r="O21" i="16"/>
  <c r="P5" i="16"/>
  <c r="O18" i="16"/>
  <c r="O14" i="16"/>
  <c r="O10" i="16"/>
  <c r="O6" i="16"/>
  <c r="P18" i="16"/>
  <c r="P10" i="16"/>
  <c r="P6" i="16"/>
  <c r="P38" i="16"/>
  <c r="P30" i="16"/>
  <c r="O17" i="16"/>
  <c r="O13" i="16"/>
  <c r="O9" i="16"/>
  <c r="O37" i="16"/>
  <c r="O33" i="16"/>
  <c r="O29" i="16"/>
  <c r="O40" i="16"/>
  <c r="O36" i="16"/>
  <c r="O32" i="16"/>
  <c r="O12" i="14"/>
  <c r="P7" i="14"/>
  <c r="O10" i="14"/>
  <c r="O7" i="14"/>
  <c r="O6" i="14"/>
  <c r="O5" i="14"/>
  <c r="I9" i="4"/>
  <c r="I10" i="4"/>
  <c r="I8" i="4"/>
  <c r="D21" i="2" l="1"/>
  <c r="G15" i="4" l="1"/>
  <c r="W5" i="4" s="1"/>
  <c r="D13" i="2" l="1"/>
  <c r="G14" i="6" l="1"/>
  <c r="D14" i="4"/>
  <c r="D15" i="4"/>
  <c r="D16" i="4"/>
  <c r="D17" i="4"/>
  <c r="D18" i="4"/>
  <c r="I13" i="6"/>
  <c r="B13" i="2" l="1"/>
  <c r="T3" i="2" s="1"/>
  <c r="B14" i="2"/>
  <c r="T4" i="2" s="1"/>
  <c r="B15" i="2"/>
  <c r="T5" i="2" s="1"/>
  <c r="I14" i="6" l="1"/>
  <c r="L4" i="6"/>
  <c r="K4" i="6"/>
  <c r="J4" i="6"/>
  <c r="I4" i="6"/>
  <c r="K14" i="6" s="1"/>
  <c r="H4" i="6"/>
  <c r="G4" i="6"/>
  <c r="J14" i="6" s="1"/>
  <c r="P4" i="6" l="1"/>
  <c r="L14" i="6"/>
  <c r="P21" i="6" l="1"/>
  <c r="P13" i="6"/>
  <c r="G8" i="6"/>
  <c r="J7" i="6"/>
  <c r="L9" i="6"/>
  <c r="G14" i="4"/>
  <c r="W4" i="4" s="1"/>
  <c r="B14" i="4"/>
  <c r="T4" i="4" s="1"/>
  <c r="K14" i="4" l="1"/>
  <c r="I19" i="6"/>
  <c r="H19" i="6"/>
  <c r="G19" i="6"/>
  <c r="J18" i="6"/>
  <c r="I18" i="6"/>
  <c r="H18" i="6"/>
  <c r="G18" i="6"/>
  <c r="I17" i="6"/>
  <c r="H17" i="6"/>
  <c r="G17" i="6"/>
  <c r="I16" i="6"/>
  <c r="H16" i="6"/>
  <c r="G16" i="6"/>
  <c r="I15" i="6"/>
  <c r="H15" i="6"/>
  <c r="G15" i="6"/>
  <c r="H14" i="6"/>
  <c r="L13" i="6"/>
  <c r="K13" i="6"/>
  <c r="J13" i="6"/>
  <c r="H13" i="6"/>
  <c r="G13" i="6"/>
  <c r="Q4" i="6" l="1"/>
  <c r="G14" i="2"/>
  <c r="W4" i="2" s="1"/>
  <c r="G21" i="2"/>
  <c r="W11" i="2" s="1"/>
  <c r="G21" i="4"/>
  <c r="W11" i="4" s="1"/>
  <c r="Q21" i="6" l="1"/>
  <c r="Q13" i="6"/>
  <c r="G2" i="6" l="1"/>
  <c r="K9" i="6" l="1"/>
  <c r="P9" i="6" s="1"/>
  <c r="K8" i="6"/>
  <c r="K7" i="6"/>
  <c r="K5" i="6"/>
  <c r="K6" i="6"/>
  <c r="L17" i="6" l="1"/>
  <c r="L18" i="6"/>
  <c r="L19" i="6"/>
  <c r="L15" i="6"/>
  <c r="L16" i="6"/>
  <c r="P15" i="6" s="1"/>
  <c r="J9" i="6"/>
  <c r="J8" i="6"/>
  <c r="J6" i="6"/>
  <c r="J5" i="6"/>
  <c r="I9" i="6"/>
  <c r="K19" i="6" s="1"/>
  <c r="I8" i="6"/>
  <c r="K18" i="6" s="1"/>
  <c r="I7" i="6"/>
  <c r="K17" i="6" s="1"/>
  <c r="I6" i="6"/>
  <c r="K16" i="6" s="1"/>
  <c r="I5" i="6"/>
  <c r="K15" i="6" s="1"/>
  <c r="K2" i="6"/>
  <c r="G9" i="6"/>
  <c r="J19" i="6" s="1"/>
  <c r="G7" i="6"/>
  <c r="J17" i="6" s="1"/>
  <c r="G5" i="6"/>
  <c r="J15" i="6" s="1"/>
  <c r="G6" i="6"/>
  <c r="J16" i="6" s="1"/>
  <c r="I2" i="6"/>
  <c r="P14" i="6" l="1"/>
  <c r="P23" i="6"/>
  <c r="Q18" i="6"/>
  <c r="C13" i="4"/>
  <c r="C13" i="2"/>
  <c r="U3" i="2" s="1"/>
  <c r="G16" i="4" l="1"/>
  <c r="W6" i="4" s="1"/>
  <c r="E13" i="2" l="1"/>
  <c r="F13" i="2"/>
  <c r="V3" i="2" s="1"/>
  <c r="G13" i="2"/>
  <c r="M36" i="2" l="1"/>
  <c r="W3" i="2"/>
  <c r="L36" i="2"/>
  <c r="L39" i="2"/>
  <c r="G13" i="4"/>
  <c r="M36" i="4" s="1"/>
  <c r="F13" i="4"/>
  <c r="L36" i="4" s="1"/>
  <c r="E13" i="4"/>
  <c r="H8" i="6" l="1"/>
  <c r="N32" i="2"/>
  <c r="N31" i="2"/>
  <c r="N30" i="2"/>
  <c r="G18" i="4"/>
  <c r="W8" i="4" s="1"/>
  <c r="F20" i="4"/>
  <c r="V10" i="4" s="1"/>
  <c r="E18" i="4"/>
  <c r="M39" i="2" l="1"/>
  <c r="M38" i="2"/>
  <c r="L38" i="2"/>
  <c r="M37" i="2"/>
  <c r="L37" i="2"/>
  <c r="M37" i="4"/>
  <c r="M38" i="4"/>
  <c r="M39" i="4"/>
  <c r="L37" i="4"/>
  <c r="L38" i="4"/>
  <c r="L39" i="4"/>
  <c r="N32" i="4"/>
  <c r="B13" i="4"/>
  <c r="N31" i="4" l="1"/>
  <c r="N30" i="4"/>
  <c r="L8" i="6"/>
  <c r="P8" i="6" s="1"/>
  <c r="Q9" i="6"/>
  <c r="L7" i="6"/>
  <c r="L5" i="6"/>
  <c r="P5" i="6" s="1"/>
  <c r="L6" i="6"/>
  <c r="Q26" i="6"/>
  <c r="H9" i="6"/>
  <c r="H7" i="6"/>
  <c r="H5" i="6"/>
  <c r="H6" i="6"/>
  <c r="F21" i="2"/>
  <c r="V11" i="2" s="1"/>
  <c r="E21" i="2"/>
  <c r="C21" i="2"/>
  <c r="U11" i="2" s="1"/>
  <c r="B21" i="2"/>
  <c r="T11" i="2" s="1"/>
  <c r="G20" i="2"/>
  <c r="W10" i="2" s="1"/>
  <c r="F20" i="2"/>
  <c r="V10" i="2" s="1"/>
  <c r="E20" i="2"/>
  <c r="D20" i="2"/>
  <c r="C20" i="2"/>
  <c r="U10" i="2" s="1"/>
  <c r="B20" i="2"/>
  <c r="T10" i="2" s="1"/>
  <c r="G19" i="2"/>
  <c r="W9" i="2" s="1"/>
  <c r="F19" i="2"/>
  <c r="V9" i="2" s="1"/>
  <c r="E19" i="2"/>
  <c r="D19" i="2"/>
  <c r="C19" i="2"/>
  <c r="U9" i="2" s="1"/>
  <c r="B19" i="2"/>
  <c r="T9" i="2" s="1"/>
  <c r="G18" i="2"/>
  <c r="W8" i="2" s="1"/>
  <c r="F18" i="2"/>
  <c r="V8" i="2" s="1"/>
  <c r="E18" i="2"/>
  <c r="D18" i="2"/>
  <c r="C18" i="2"/>
  <c r="U8" i="2" s="1"/>
  <c r="B18" i="2"/>
  <c r="T8" i="2" s="1"/>
  <c r="G17" i="2"/>
  <c r="W7" i="2" s="1"/>
  <c r="F17" i="2"/>
  <c r="V7" i="2" s="1"/>
  <c r="E17" i="2"/>
  <c r="D17" i="2"/>
  <c r="C17" i="2"/>
  <c r="U7" i="2" s="1"/>
  <c r="B17" i="2"/>
  <c r="T7" i="2" s="1"/>
  <c r="G16" i="2"/>
  <c r="W6" i="2" s="1"/>
  <c r="F16" i="2"/>
  <c r="V6" i="2" s="1"/>
  <c r="E16" i="2"/>
  <c r="D16" i="2"/>
  <c r="C16" i="2"/>
  <c r="U6" i="2" s="1"/>
  <c r="B16" i="2"/>
  <c r="T6" i="2" s="1"/>
  <c r="G15" i="2"/>
  <c r="W5" i="2" s="1"/>
  <c r="F15" i="2"/>
  <c r="V5" i="2" s="1"/>
  <c r="E15" i="2"/>
  <c r="D15" i="2"/>
  <c r="C15" i="2"/>
  <c r="U5" i="2" s="1"/>
  <c r="F14" i="2"/>
  <c r="V4" i="2" s="1"/>
  <c r="E14" i="2"/>
  <c r="D14" i="2"/>
  <c r="C14" i="2"/>
  <c r="C21" i="4"/>
  <c r="D21" i="4"/>
  <c r="K21" i="4" s="1"/>
  <c r="E21" i="4"/>
  <c r="F21" i="4"/>
  <c r="C19" i="4"/>
  <c r="U9" i="4" s="1"/>
  <c r="D19" i="4"/>
  <c r="E19" i="4"/>
  <c r="F19" i="4"/>
  <c r="V9" i="4" s="1"/>
  <c r="G19" i="4"/>
  <c r="B19" i="4"/>
  <c r="T9" i="4" s="1"/>
  <c r="C20" i="4"/>
  <c r="U10" i="4" s="1"/>
  <c r="D20" i="4"/>
  <c r="E20" i="4"/>
  <c r="G20" i="4"/>
  <c r="B20" i="4"/>
  <c r="T10" i="4" s="1"/>
  <c r="B21" i="4"/>
  <c r="T11" i="4" s="1"/>
  <c r="C18" i="4"/>
  <c r="U8" i="4" s="1"/>
  <c r="F18" i="4"/>
  <c r="B18" i="4"/>
  <c r="T8" i="4" s="1"/>
  <c r="C17" i="4"/>
  <c r="U7" i="4" s="1"/>
  <c r="E17" i="4"/>
  <c r="F17" i="4"/>
  <c r="V7" i="4" s="1"/>
  <c r="G17" i="4"/>
  <c r="W7" i="4" s="1"/>
  <c r="B17" i="4"/>
  <c r="T7" i="4" s="1"/>
  <c r="C16" i="4"/>
  <c r="E16" i="4"/>
  <c r="F16" i="4"/>
  <c r="V6" i="4" s="1"/>
  <c r="B16" i="4"/>
  <c r="T6" i="4" s="1"/>
  <c r="C15" i="4"/>
  <c r="U5" i="4" s="1"/>
  <c r="E15" i="4"/>
  <c r="F15" i="4"/>
  <c r="B15" i="4"/>
  <c r="T5" i="4" s="1"/>
  <c r="C14" i="4"/>
  <c r="U4" i="4" s="1"/>
  <c r="E14" i="4"/>
  <c r="F14" i="4"/>
  <c r="V4" i="4" s="1"/>
  <c r="L32" i="4" l="1"/>
  <c r="U11" i="4"/>
  <c r="G24" i="4"/>
  <c r="U6" i="4"/>
  <c r="H20" i="4"/>
  <c r="W10" i="4"/>
  <c r="H19" i="4"/>
  <c r="W9" i="4"/>
  <c r="H21" i="4"/>
  <c r="V11" i="4"/>
  <c r="H15" i="4"/>
  <c r="V5" i="4"/>
  <c r="H18" i="4"/>
  <c r="V8" i="4"/>
  <c r="K25" i="2"/>
  <c r="U4" i="2"/>
  <c r="G23" i="4"/>
  <c r="I15" i="4"/>
  <c r="G25" i="4"/>
  <c r="L29" i="4"/>
  <c r="G26" i="4"/>
  <c r="K3" i="2"/>
  <c r="K26" i="4"/>
  <c r="K27" i="4"/>
  <c r="B29" i="4"/>
  <c r="K28" i="4"/>
  <c r="K4" i="4"/>
  <c r="B27" i="4"/>
  <c r="R38" i="4" s="1"/>
  <c r="K10" i="4"/>
  <c r="K27" i="2"/>
  <c r="K4" i="2"/>
  <c r="B25" i="4"/>
  <c r="R36" i="4" s="1"/>
  <c r="K3" i="4"/>
  <c r="K5" i="2"/>
  <c r="C29" i="2"/>
  <c r="K6" i="2"/>
  <c r="L19" i="4"/>
  <c r="B26" i="4"/>
  <c r="R37" i="4" s="1"/>
  <c r="L14" i="4"/>
  <c r="L18" i="4"/>
  <c r="K18" i="4"/>
  <c r="L16" i="4"/>
  <c r="K16" i="4"/>
  <c r="B28" i="2"/>
  <c r="R39" i="2" s="1"/>
  <c r="C26" i="2"/>
  <c r="U37" i="2" s="1"/>
  <c r="B25" i="2"/>
  <c r="R36" i="2" s="1"/>
  <c r="L20" i="4"/>
  <c r="K19" i="4"/>
  <c r="L17" i="4"/>
  <c r="B28" i="4"/>
  <c r="R39" i="4" s="1"/>
  <c r="L15" i="4"/>
  <c r="C28" i="4"/>
  <c r="U39" i="4" s="1"/>
  <c r="C29" i="4"/>
  <c r="C26" i="4"/>
  <c r="U37" i="4" s="1"/>
  <c r="K25" i="4"/>
  <c r="C25" i="4"/>
  <c r="U36" i="4" s="1"/>
  <c r="C27" i="4"/>
  <c r="U38" i="4" s="1"/>
  <c r="Q7" i="6"/>
  <c r="P7" i="6"/>
  <c r="Q6" i="6"/>
  <c r="P6" i="6"/>
  <c r="C25" i="2"/>
  <c r="U36" i="2" s="1"/>
  <c r="L31" i="4"/>
  <c r="L30" i="4"/>
  <c r="O36" i="4"/>
  <c r="V38" i="4"/>
  <c r="L27" i="4"/>
  <c r="L25" i="4"/>
  <c r="V36" i="4"/>
  <c r="V39" i="4"/>
  <c r="L28" i="4"/>
  <c r="L26" i="4"/>
  <c r="V37" i="4"/>
  <c r="Q5" i="6"/>
  <c r="K32" i="2"/>
  <c r="L32" i="2"/>
  <c r="K26" i="2"/>
  <c r="K28" i="2"/>
  <c r="L29" i="2"/>
  <c r="K29" i="2"/>
  <c r="L31" i="2"/>
  <c r="K31" i="2"/>
  <c r="K9" i="2"/>
  <c r="K8" i="2"/>
  <c r="L30" i="2"/>
  <c r="L19" i="2"/>
  <c r="K30" i="2"/>
  <c r="K9" i="4"/>
  <c r="K20" i="4"/>
  <c r="K17" i="4"/>
  <c r="K8" i="4"/>
  <c r="K15" i="4"/>
  <c r="K7" i="4"/>
  <c r="K5" i="4"/>
  <c r="K29" i="4"/>
  <c r="O38" i="4"/>
  <c r="K6" i="4"/>
  <c r="Q8" i="6"/>
  <c r="L9" i="2"/>
  <c r="P26" i="6"/>
  <c r="L6" i="2"/>
  <c r="L10" i="2"/>
  <c r="K10" i="2"/>
  <c r="L7" i="4"/>
  <c r="K32" i="4"/>
  <c r="B26" i="2"/>
  <c r="R37" i="2" s="1"/>
  <c r="O37" i="2"/>
  <c r="L26" i="2"/>
  <c r="C28" i="2"/>
  <c r="U39" i="2" s="1"/>
  <c r="V39" i="2"/>
  <c r="L8" i="2"/>
  <c r="L16" i="2"/>
  <c r="B27" i="2"/>
  <c r="R38" i="2" s="1"/>
  <c r="L27" i="2"/>
  <c r="O38" i="2"/>
  <c r="O39" i="4"/>
  <c r="K31" i="4"/>
  <c r="V36" i="2"/>
  <c r="K14" i="2"/>
  <c r="O36" i="2"/>
  <c r="L3" i="2"/>
  <c r="L25" i="2"/>
  <c r="V38" i="2"/>
  <c r="C27" i="2"/>
  <c r="U38" i="2" s="1"/>
  <c r="K7" i="2"/>
  <c r="B29" i="2"/>
  <c r="O37" i="4"/>
  <c r="K30" i="4"/>
  <c r="L5" i="4"/>
  <c r="V37" i="2"/>
  <c r="K17" i="2"/>
  <c r="O39" i="2"/>
  <c r="L28" i="2"/>
  <c r="K21" i="2"/>
  <c r="K15" i="2"/>
  <c r="L17" i="2"/>
  <c r="L4" i="2"/>
  <c r="P18" i="6"/>
  <c r="L15" i="2"/>
  <c r="L21" i="2"/>
  <c r="K16" i="2"/>
  <c r="K18" i="2"/>
  <c r="K20" i="2"/>
  <c r="K19" i="2"/>
  <c r="L4" i="4"/>
  <c r="L6" i="4"/>
  <c r="L5" i="2"/>
  <c r="L7" i="2"/>
  <c r="L14" i="2"/>
  <c r="L18" i="2"/>
  <c r="L20" i="2"/>
  <c r="L3" i="4"/>
  <c r="L8" i="4"/>
  <c r="L21" i="4"/>
  <c r="L10" i="4"/>
  <c r="L9" i="4"/>
  <c r="Q15" i="6" l="1"/>
  <c r="Q23" i="6"/>
  <c r="Q22" i="6"/>
  <c r="Q14" i="6"/>
  <c r="P25" i="6"/>
  <c r="Q25" i="6"/>
  <c r="Q17" i="6"/>
  <c r="P24" i="6"/>
  <c r="Q16" i="6"/>
  <c r="Q24" i="6"/>
  <c r="P17" i="6"/>
  <c r="P16" i="6"/>
</calcChain>
</file>

<file path=xl/sharedStrings.xml><?xml version="1.0" encoding="utf-8"?>
<sst xmlns="http://schemas.openxmlformats.org/spreadsheetml/2006/main" count="726" uniqueCount="166">
  <si>
    <t>Labour force characteristics</t>
  </si>
  <si>
    <t xml:space="preserve">Labour force </t>
  </si>
  <si>
    <t xml:space="preserve">Employment </t>
  </si>
  <si>
    <t>Full-time employment</t>
  </si>
  <si>
    <t>Part-time employment</t>
  </si>
  <si>
    <t>Unemployment</t>
  </si>
  <si>
    <t xml:space="preserve">Unemployment rate </t>
  </si>
  <si>
    <t xml:space="preserve">Participation rate </t>
  </si>
  <si>
    <t>Employment rate</t>
  </si>
  <si>
    <t>Total employment</t>
  </si>
  <si>
    <t>Full time employment</t>
  </si>
  <si>
    <t>Part time employment</t>
  </si>
  <si>
    <t>Participation Rate</t>
  </si>
  <si>
    <t>people working</t>
  </si>
  <si>
    <t>people working full time</t>
  </si>
  <si>
    <t>people working part time</t>
  </si>
  <si>
    <t>unemployed people</t>
  </si>
  <si>
    <t>people either working or looking for work</t>
  </si>
  <si>
    <t>Labour force size</t>
  </si>
  <si>
    <t>Unemployment rate</t>
  </si>
  <si>
    <t>Participation rate</t>
  </si>
  <si>
    <t>than the previous month</t>
  </si>
  <si>
    <t>Month over month changes in…</t>
  </si>
  <si>
    <t>than in 2017</t>
  </si>
  <si>
    <t>DON'T MUCK ABOUT WITH THIS TABLE, IT IS MAGIC</t>
  </si>
  <si>
    <t>Adjusted</t>
  </si>
  <si>
    <t>Unadjusted</t>
  </si>
  <si>
    <t>Seasonal Labour Force Characteristics</t>
  </si>
  <si>
    <t>Labour force</t>
  </si>
  <si>
    <t>Employment</t>
  </si>
  <si>
    <t>people in the labour force</t>
  </si>
  <si>
    <t>Unemployment Rate</t>
  </si>
  <si>
    <t>unemployment rate</t>
  </si>
  <si>
    <t>participation rate</t>
  </si>
  <si>
    <t>employment rate</t>
  </si>
  <si>
    <t>When adjusting for expected seasonal influences in the economy we see</t>
  </si>
  <si>
    <t>Monthly Adjusted Figures</t>
  </si>
  <si>
    <t>Compared to time last year</t>
  </si>
  <si>
    <t>Month over month Change this year vs Last year</t>
  </si>
  <si>
    <t>than in</t>
  </si>
  <si>
    <t>This Year Monthly Churn</t>
  </si>
  <si>
    <t>Last Year Monthly Churn</t>
  </si>
  <si>
    <t>DON'T MUCK ABOUT WITH THIS TABLE, EITHER</t>
  </si>
  <si>
    <t>Month over month</t>
  </si>
  <si>
    <t>the</t>
  </si>
  <si>
    <t>by</t>
  </si>
  <si>
    <t xml:space="preserve">compared to a </t>
  </si>
  <si>
    <t>labour force size</t>
  </si>
  <si>
    <t>employment total</t>
  </si>
  <si>
    <t>part-time employment count</t>
  </si>
  <si>
    <t>this time last year</t>
  </si>
  <si>
    <t>full-time employment count</t>
  </si>
  <si>
    <t>Employment Rate</t>
  </si>
  <si>
    <t>Labour force (x 1,000)4</t>
  </si>
  <si>
    <t>Employment (x 1,000)5</t>
  </si>
  <si>
    <t>Full-time employment (x 1,000)6</t>
  </si>
  <si>
    <t>Part-time employment (x 1,000)7</t>
  </si>
  <si>
    <t>Unemployment (x 1,000)8</t>
  </si>
  <si>
    <t>Unemployment rate 9</t>
  </si>
  <si>
    <t>Participation rate 10</t>
  </si>
  <si>
    <t>Employment rate 11</t>
  </si>
  <si>
    <t>Labour force (x 1,000)6</t>
  </si>
  <si>
    <t>Employment (x 1,000)7</t>
  </si>
  <si>
    <t>COPY PASTE NUMBERS HERE Table 14-10-0095-01 formerly CANSIM 282-0128</t>
  </si>
  <si>
    <t>COPY PASTE NUMBERS HERE Table 14-10-0095-01 formerly CANSIM 282-0128 - Unadjusted</t>
  </si>
  <si>
    <t>COPY AND PASTE HERE - Table: 14-10-0294-01 (formerly CANSIM 282-0135) - Adjusted</t>
  </si>
  <si>
    <t xml:space="preserve">employed people </t>
  </si>
  <si>
    <t>COPY AND PASTE HERE - CANSIM 282-0135 Monthly - Adjusted</t>
  </si>
  <si>
    <t>COPY PASTE NUMBERS HERE Table 14-10-0095-01 (Formerly CANSIM 282-0128)</t>
  </si>
  <si>
    <t>2019</t>
  </si>
  <si>
    <t>than in 2019</t>
  </si>
  <si>
    <t>Compared to 2019 as a whole</t>
  </si>
  <si>
    <t>Current seasonally adjusted monthly data compared to 2019 as a whole</t>
  </si>
  <si>
    <t>Utilities</t>
  </si>
  <si>
    <t>Construction</t>
  </si>
  <si>
    <t>Manufacturing</t>
  </si>
  <si>
    <t>Wholesale and retail trade</t>
  </si>
  <si>
    <t>Transportation and warehousing</t>
  </si>
  <si>
    <t>Finance, insurance, real estate, rental and leasing</t>
  </si>
  <si>
    <t>Professional, scientific and technical services</t>
  </si>
  <si>
    <t xml:space="preserve">Business, building and other support services </t>
  </si>
  <si>
    <t>Educational services</t>
  </si>
  <si>
    <t>Health care and social assistance</t>
  </si>
  <si>
    <t>Information, culture and recreation</t>
  </si>
  <si>
    <t>Accommodation and food services</t>
  </si>
  <si>
    <t>Other services (except public administration)</t>
  </si>
  <si>
    <t>Public administration</t>
  </si>
  <si>
    <t xml:space="preserve">Total employed, all industries </t>
  </si>
  <si>
    <t>Industry sector</t>
  </si>
  <si>
    <t>Goods-producing sector</t>
  </si>
  <si>
    <t>Services-producing sector</t>
  </si>
  <si>
    <t>Industry</t>
  </si>
  <si>
    <t>Forestry, fishing, mining, quarrying, oil and gas</t>
  </si>
  <si>
    <t xml:space="preserve">July </t>
  </si>
  <si>
    <t>August</t>
  </si>
  <si>
    <t>Persons</t>
  </si>
  <si>
    <t>15 years and over</t>
  </si>
  <si>
    <t>Females</t>
  </si>
  <si>
    <t>Males</t>
  </si>
  <si>
    <t>Both sexes</t>
  </si>
  <si>
    <t>Percentage</t>
  </si>
  <si>
    <t>Unemployment 8</t>
  </si>
  <si>
    <t>Part-time employment 7</t>
  </si>
  <si>
    <t>Full-time employment 6</t>
  </si>
  <si>
    <t>Employment 5</t>
  </si>
  <si>
    <t>Labour force 4</t>
  </si>
  <si>
    <t>Age group</t>
  </si>
  <si>
    <t>Sex</t>
  </si>
  <si>
    <t>St. Catharines-Niagara, Ontario</t>
  </si>
  <si>
    <t>Table: 14-10-0095-01 (formerly CANSIM 282-0128)</t>
  </si>
  <si>
    <t>Monthly</t>
  </si>
  <si>
    <t>Labour force characteristics by census metropolitan area, three-month moving average, unadjusted for seasonality 1</t>
  </si>
  <si>
    <t>Sept 2020</t>
  </si>
  <si>
    <t>Sept 2019</t>
  </si>
  <si>
    <t>Sept</t>
  </si>
  <si>
    <t>Geography: Census metropolitan area, Census metropolitan area part</t>
  </si>
  <si>
    <t>Oct 2019</t>
  </si>
  <si>
    <t>Aug 2020</t>
  </si>
  <si>
    <t>Oct 2020</t>
  </si>
  <si>
    <t>Don't muck with this table - it is magic</t>
  </si>
  <si>
    <t>x</t>
  </si>
  <si>
    <t>Paste Industries and Totals Below</t>
  </si>
  <si>
    <t>Agriculture 6</t>
  </si>
  <si>
    <t>Forestry, fishing, mining, quarrying, oil and gas 7 8</t>
  </si>
  <si>
    <t>Business, building and other support services 9</t>
  </si>
  <si>
    <t xml:space="preserve">Agriculture </t>
  </si>
  <si>
    <t>Goods producing</t>
  </si>
  <si>
    <t>Services producing</t>
  </si>
  <si>
    <t>Total</t>
  </si>
  <si>
    <t>Goods producing sector</t>
  </si>
  <si>
    <t xml:space="preserve">Services producing sector </t>
  </si>
  <si>
    <t>Total Industry</t>
  </si>
  <si>
    <t>No Touch</t>
  </si>
  <si>
    <t>All Industries</t>
  </si>
  <si>
    <t>Compared to this time last year</t>
  </si>
  <si>
    <t>Oct</t>
  </si>
  <si>
    <t xml:space="preserve">Sept </t>
  </si>
  <si>
    <t>15 years and over (x 1,000)</t>
  </si>
  <si>
    <t>Not in labour force 9</t>
  </si>
  <si>
    <t>Unemployment rate 10</t>
  </si>
  <si>
    <t>Participation rate 11</t>
  </si>
  <si>
    <t>Employment rate 12</t>
  </si>
  <si>
    <t>Gender</t>
  </si>
  <si>
    <t xml:space="preserve">Full-time employment </t>
  </si>
  <si>
    <t xml:space="preserve">Part-time employment </t>
  </si>
  <si>
    <t xml:space="preserve">Unemployment </t>
  </si>
  <si>
    <t xml:space="preserve">Not in labour force </t>
  </si>
  <si>
    <t xml:space="preserve">Employment rate </t>
  </si>
  <si>
    <t>Absolute</t>
  </si>
  <si>
    <t>Full-Time Employment</t>
  </si>
  <si>
    <t>Month over Month</t>
  </si>
  <si>
    <t>Year over Year</t>
  </si>
  <si>
    <t>more people in the labour force</t>
  </si>
  <si>
    <t>fewer people in the labour force</t>
  </si>
  <si>
    <t>more people in employment</t>
  </si>
  <si>
    <t>fewer people in employment</t>
  </si>
  <si>
    <t>fewer people in full-time employment</t>
  </si>
  <si>
    <t>more people in part-time employment</t>
  </si>
  <si>
    <t>fewer people in part-time employment</t>
  </si>
  <si>
    <t>fewer people in unemployment</t>
  </si>
  <si>
    <t>more people not in the labour force</t>
  </si>
  <si>
    <t>fewer people not in the labour force</t>
  </si>
  <si>
    <t>less unemployment</t>
  </si>
  <si>
    <t>higher participation rate</t>
  </si>
  <si>
    <t>higher employment rate</t>
  </si>
  <si>
    <t>lower employment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</si>
</sst>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[$-409]mmm\-yy;@"/>
    <numFmt numFmtId="166" formatCode="0.0"/>
    <numFmt numFmtId="167" formatCode="mmm\ yyyy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FFFF"/>
      <name val="Century Gothic"/>
      <family val="2"/>
    </font>
    <font>
      <sz val="12"/>
      <color rgb="FFFFFFFF"/>
      <name val="Century Gothic"/>
      <family val="2"/>
    </font>
    <font>
      <b/>
      <sz val="12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51170384838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17" fontId="0" fillId="0" borderId="0" xfId="0" applyNumberFormat="1"/>
    <xf numFmtId="0" fontId="22" fillId="33" borderId="11" xfId="0" applyFont="1" applyFill="1" applyBorder="1"/>
    <xf numFmtId="0" fontId="0" fillId="34" borderId="11" xfId="0" applyFont="1" applyFill="1" applyBorder="1"/>
    <xf numFmtId="0" fontId="0" fillId="0" borderId="11" xfId="0" applyFont="1" applyBorder="1"/>
    <xf numFmtId="0" fontId="0" fillId="34" borderId="12" xfId="0" applyFont="1" applyFill="1" applyBorder="1"/>
    <xf numFmtId="0" fontId="0" fillId="0" borderId="12" xfId="0" applyFont="1" applyBorder="1"/>
    <xf numFmtId="0" fontId="27" fillId="33" borderId="13" xfId="0" applyFont="1" applyFill="1" applyBorder="1"/>
    <xf numFmtId="0" fontId="27" fillId="33" borderId="13" xfId="0" applyFont="1" applyFill="1" applyBorder="1" applyAlignment="1">
      <alignment horizontal="center"/>
    </xf>
    <xf numFmtId="0" fontId="28" fillId="34" borderId="13" xfId="0" applyFont="1" applyFill="1" applyBorder="1"/>
    <xf numFmtId="0" fontId="28" fillId="0" borderId="13" xfId="0" applyFont="1" applyBorder="1"/>
    <xf numFmtId="164" fontId="28" fillId="0" borderId="13" xfId="0" applyNumberFormat="1" applyFont="1" applyBorder="1" applyAlignment="1">
      <alignment horizontal="center"/>
    </xf>
    <xf numFmtId="164" fontId="28" fillId="35" borderId="13" xfId="0" applyNumberFormat="1" applyFont="1" applyFill="1" applyBorder="1" applyAlignment="1">
      <alignment horizontal="center"/>
    </xf>
    <xf numFmtId="3" fontId="28" fillId="35" borderId="13" xfId="0" applyNumberFormat="1" applyFont="1" applyFill="1" applyBorder="1" applyAlignment="1">
      <alignment horizontal="center"/>
    </xf>
    <xf numFmtId="3" fontId="28" fillId="0" borderId="13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27" fillId="33" borderId="13" xfId="0" applyFont="1" applyFill="1" applyBorder="1" applyAlignment="1">
      <alignment horizontal="center" vertical="center"/>
    </xf>
    <xf numFmtId="3" fontId="28" fillId="36" borderId="13" xfId="0" applyNumberFormat="1" applyFont="1" applyFill="1" applyBorder="1" applyAlignment="1">
      <alignment horizontal="center"/>
    </xf>
    <xf numFmtId="3" fontId="28" fillId="34" borderId="13" xfId="0" applyNumberFormat="1" applyFont="1" applyFill="1" applyBorder="1" applyAlignment="1">
      <alignment horizontal="center"/>
    </xf>
    <xf numFmtId="164" fontId="28" fillId="34" borderId="13" xfId="0" applyNumberFormat="1" applyFont="1" applyFill="1" applyBorder="1" applyAlignment="1">
      <alignment horizontal="center"/>
    </xf>
    <xf numFmtId="0" fontId="28" fillId="0" borderId="16" xfId="0" applyFont="1" applyBorder="1"/>
    <xf numFmtId="0" fontId="0" fillId="0" borderId="16" xfId="0" applyBorder="1"/>
    <xf numFmtId="0" fontId="0" fillId="0" borderId="17" xfId="0" applyBorder="1"/>
    <xf numFmtId="0" fontId="28" fillId="0" borderId="18" xfId="0" applyFon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0" borderId="0" xfId="0" applyBorder="1"/>
    <xf numFmtId="0" fontId="0" fillId="0" borderId="19" xfId="0" applyBorder="1"/>
    <xf numFmtId="164" fontId="28" fillId="0" borderId="0" xfId="1" applyNumberFormat="1" applyFont="1" applyBorder="1"/>
    <xf numFmtId="1" fontId="28" fillId="0" borderId="0" xfId="0" applyNumberFormat="1" applyFont="1" applyBorder="1"/>
    <xf numFmtId="0" fontId="28" fillId="0" borderId="20" xfId="0" applyFont="1" applyBorder="1"/>
    <xf numFmtId="164" fontId="28" fillId="0" borderId="21" xfId="1" applyNumberFormat="1" applyFont="1" applyBorder="1"/>
    <xf numFmtId="3" fontId="28" fillId="0" borderId="21" xfId="0" applyNumberFormat="1" applyFont="1" applyBorder="1"/>
    <xf numFmtId="0" fontId="28" fillId="0" borderId="21" xfId="0" applyFont="1" applyBorder="1"/>
    <xf numFmtId="0" fontId="0" fillId="0" borderId="21" xfId="0" applyBorder="1"/>
    <xf numFmtId="0" fontId="0" fillId="0" borderId="22" xfId="0" applyBorder="1"/>
    <xf numFmtId="0" fontId="29" fillId="0" borderId="15" xfId="0" applyFont="1" applyBorder="1"/>
    <xf numFmtId="0" fontId="29" fillId="0" borderId="18" xfId="0" applyFont="1" applyBorder="1"/>
    <xf numFmtId="0" fontId="28" fillId="0" borderId="15" xfId="0" applyFont="1" applyBorder="1" applyAlignment="1">
      <alignment wrapText="1"/>
    </xf>
    <xf numFmtId="164" fontId="28" fillId="0" borderId="0" xfId="0" applyNumberFormat="1" applyFont="1" applyBorder="1"/>
    <xf numFmtId="164" fontId="28" fillId="0" borderId="21" xfId="0" applyNumberFormat="1" applyFont="1" applyBorder="1"/>
    <xf numFmtId="0" fontId="27" fillId="33" borderId="13" xfId="0" applyFont="1" applyFill="1" applyBorder="1" applyAlignment="1">
      <alignment horizontal="center" vertical="center" wrapText="1"/>
    </xf>
    <xf numFmtId="16" fontId="27" fillId="33" borderId="13" xfId="0" applyNumberFormat="1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49" fontId="22" fillId="33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164" fontId="28" fillId="0" borderId="23" xfId="1" applyNumberFormat="1" applyFont="1" applyBorder="1"/>
    <xf numFmtId="49" fontId="27" fillId="33" borderId="13" xfId="0" applyNumberFormat="1" applyFont="1" applyFill="1" applyBorder="1" applyAlignment="1">
      <alignment horizontal="center"/>
    </xf>
    <xf numFmtId="16" fontId="0" fillId="0" borderId="0" xfId="0" applyNumberFormat="1"/>
    <xf numFmtId="16" fontId="28" fillId="0" borderId="0" xfId="0" applyNumberFormat="1" applyFont="1" applyBorder="1"/>
    <xf numFmtId="3" fontId="28" fillId="0" borderId="0" xfId="0" applyNumberFormat="1" applyFont="1"/>
    <xf numFmtId="0" fontId="28" fillId="0" borderId="0" xfId="0" applyFont="1"/>
    <xf numFmtId="16" fontId="28" fillId="0" borderId="21" xfId="0" applyNumberFormat="1" applyFont="1" applyBorder="1"/>
    <xf numFmtId="0" fontId="28" fillId="0" borderId="15" xfId="0" applyFont="1" applyFill="1" applyBorder="1"/>
    <xf numFmtId="0" fontId="28" fillId="0" borderId="16" xfId="0" applyFont="1" applyFill="1" applyBorder="1"/>
    <xf numFmtId="17" fontId="28" fillId="0" borderId="0" xfId="0" applyNumberFormat="1" applyFont="1" applyBorder="1"/>
    <xf numFmtId="0" fontId="28" fillId="0" borderId="19" xfId="0" applyFont="1" applyBorder="1"/>
    <xf numFmtId="17" fontId="28" fillId="0" borderId="21" xfId="0" applyNumberFormat="1" applyFont="1" applyBorder="1"/>
    <xf numFmtId="0" fontId="28" fillId="0" borderId="22" xfId="0" applyFont="1" applyBorder="1"/>
    <xf numFmtId="0" fontId="0" fillId="0" borderId="15" xfId="0" applyBorder="1"/>
    <xf numFmtId="3" fontId="28" fillId="0" borderId="19" xfId="0" applyNumberFormat="1" applyFont="1" applyBorder="1"/>
    <xf numFmtId="3" fontId="28" fillId="0" borderId="22" xfId="0" applyNumberFormat="1" applyFont="1" applyBorder="1"/>
    <xf numFmtId="164" fontId="28" fillId="0" borderId="0" xfId="1" applyNumberFormat="1" applyFont="1" applyFill="1" applyBorder="1"/>
    <xf numFmtId="16" fontId="28" fillId="0" borderId="19" xfId="0" applyNumberFormat="1" applyFont="1" applyBorder="1"/>
    <xf numFmtId="3" fontId="28" fillId="38" borderId="13" xfId="0" applyNumberFormat="1" applyFont="1" applyFill="1" applyBorder="1" applyAlignment="1">
      <alignment horizontal="center"/>
    </xf>
    <xf numFmtId="0" fontId="27" fillId="33" borderId="13" xfId="0" applyFont="1" applyFill="1" applyBorder="1" applyAlignment="1">
      <alignment horizontal="left" vertical="center" wrapText="1"/>
    </xf>
    <xf numFmtId="0" fontId="28" fillId="34" borderId="13" xfId="0" applyFont="1" applyFill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7" fillId="33" borderId="13" xfId="0" applyNumberFormat="1" applyFont="1" applyFill="1" applyBorder="1" applyAlignment="1">
      <alignment horizontal="center" vertical="center"/>
    </xf>
    <xf numFmtId="0" fontId="29" fillId="0" borderId="24" xfId="0" applyFont="1" applyBorder="1"/>
    <xf numFmtId="0" fontId="28" fillId="0" borderId="25" xfId="0" applyFont="1" applyBorder="1"/>
    <xf numFmtId="0" fontId="28" fillId="0" borderId="27" xfId="0" applyFont="1" applyBorder="1"/>
    <xf numFmtId="0" fontId="28" fillId="0" borderId="29" xfId="0" applyFont="1" applyBorder="1"/>
    <xf numFmtId="164" fontId="28" fillId="0" borderId="14" xfId="1" applyNumberFormat="1" applyFont="1" applyBorder="1"/>
    <xf numFmtId="3" fontId="28" fillId="0" borderId="14" xfId="0" applyNumberFormat="1" applyFont="1" applyBorder="1"/>
    <xf numFmtId="0" fontId="28" fillId="0" borderId="14" xfId="0" applyFont="1" applyBorder="1"/>
    <xf numFmtId="9" fontId="0" fillId="0" borderId="0" xfId="1" applyFont="1"/>
    <xf numFmtId="165" fontId="27" fillId="33" borderId="13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49" fontId="31" fillId="0" borderId="0" xfId="0" applyNumberFormat="1" applyFont="1" applyBorder="1"/>
    <xf numFmtId="0" fontId="31" fillId="0" borderId="21" xfId="0" applyFont="1" applyBorder="1"/>
    <xf numFmtId="49" fontId="31" fillId="0" borderId="21" xfId="0" applyNumberFormat="1" applyFont="1" applyBorder="1"/>
    <xf numFmtId="166" fontId="0" fillId="0" borderId="0" xfId="0" applyNumberFormat="1"/>
    <xf numFmtId="49" fontId="28" fillId="0" borderId="0" xfId="0" applyNumberFormat="1" applyFont="1" applyBorder="1"/>
    <xf numFmtId="0" fontId="9" fillId="0" borderId="0" xfId="43"/>
    <xf numFmtId="3" fontId="28" fillId="0" borderId="0" xfId="0" applyNumberFormat="1" applyFont="1" applyFill="1" applyBorder="1"/>
    <xf numFmtId="0" fontId="28" fillId="0" borderId="0" xfId="0" applyFont="1" applyFill="1" applyBorder="1"/>
    <xf numFmtId="0" fontId="28" fillId="0" borderId="21" xfId="0" applyFont="1" applyFill="1" applyBorder="1"/>
    <xf numFmtId="17" fontId="28" fillId="0" borderId="21" xfId="0" applyNumberFormat="1" applyFont="1" applyFill="1" applyBorder="1"/>
    <xf numFmtId="0" fontId="27" fillId="33" borderId="31" xfId="0" applyFont="1" applyFill="1" applyBorder="1"/>
    <xf numFmtId="0" fontId="28" fillId="34" borderId="31" xfId="0" applyFont="1" applyFill="1" applyBorder="1"/>
    <xf numFmtId="0" fontId="6" fillId="34" borderId="32" xfId="44" applyNumberFormat="1" applyFont="1" applyFill="1" applyBorder="1" applyAlignment="1"/>
    <xf numFmtId="0" fontId="6" fillId="34" borderId="33" xfId="44" applyNumberFormat="1" applyFont="1" applyFill="1" applyBorder="1" applyAlignment="1"/>
    <xf numFmtId="0" fontId="28" fillId="0" borderId="17" xfId="0" applyFont="1" applyBorder="1"/>
    <xf numFmtId="0" fontId="28" fillId="0" borderId="31" xfId="0" applyFont="1" applyBorder="1"/>
    <xf numFmtId="0" fontId="6" fillId="0" borderId="32" xfId="44" applyNumberFormat="1" applyFont="1" applyBorder="1" applyAlignment="1"/>
    <xf numFmtId="0" fontId="6" fillId="0" borderId="33" xfId="44" applyNumberFormat="1" applyFont="1" applyBorder="1" applyAlignment="1"/>
    <xf numFmtId="0" fontId="28" fillId="0" borderId="10" xfId="0" applyFont="1" applyBorder="1"/>
    <xf numFmtId="0" fontId="6" fillId="0" borderId="11" xfId="44" applyNumberFormat="1" applyFont="1" applyBorder="1" applyAlignment="1"/>
    <xf numFmtId="0" fontId="6" fillId="0" borderId="12" xfId="44" applyNumberFormat="1" applyFont="1" applyBorder="1" applyAlignment="1"/>
    <xf numFmtId="0" fontId="27" fillId="33" borderId="10" xfId="0" applyFont="1" applyFill="1" applyBorder="1"/>
    <xf numFmtId="0" fontId="28" fillId="34" borderId="11" xfId="0" applyFont="1" applyFill="1" applyBorder="1"/>
    <xf numFmtId="0" fontId="28" fillId="34" borderId="12" xfId="0" applyFont="1" applyFill="1" applyBorder="1"/>
    <xf numFmtId="0" fontId="28" fillId="0" borderId="11" xfId="0" applyFont="1" applyBorder="1"/>
    <xf numFmtId="0" fontId="28" fillId="0" borderId="12" xfId="0" applyFont="1" applyBorder="1"/>
    <xf numFmtId="0" fontId="28" fillId="0" borderId="26" xfId="0" applyFont="1" applyBorder="1"/>
    <xf numFmtId="0" fontId="28" fillId="0" borderId="28" xfId="0" applyFont="1" applyBorder="1"/>
    <xf numFmtId="0" fontId="6" fillId="0" borderId="0" xfId="43" applyFont="1"/>
    <xf numFmtId="0" fontId="28" fillId="0" borderId="30" xfId="0" applyFont="1" applyBorder="1"/>
    <xf numFmtId="164" fontId="28" fillId="0" borderId="0" xfId="1" applyNumberFormat="1" applyFont="1"/>
    <xf numFmtId="49" fontId="27" fillId="33" borderId="13" xfId="0" applyNumberFormat="1" applyFont="1" applyFill="1" applyBorder="1" applyAlignment="1">
      <alignment horizontal="center" vertical="center"/>
    </xf>
    <xf numFmtId="0" fontId="5" fillId="0" borderId="0" xfId="47"/>
    <xf numFmtId="17" fontId="5" fillId="0" borderId="0" xfId="47" applyNumberFormat="1"/>
    <xf numFmtId="10" fontId="9" fillId="0" borderId="0" xfId="1" applyNumberFormat="1" applyFont="1"/>
    <xf numFmtId="2" fontId="0" fillId="0" borderId="0" xfId="1" applyNumberFormat="1" applyFont="1"/>
    <xf numFmtId="0" fontId="34" fillId="39" borderId="37" xfId="0" applyFont="1" applyFill="1" applyBorder="1" applyAlignment="1">
      <alignment horizontal="center" vertical="center" wrapText="1"/>
    </xf>
    <xf numFmtId="0" fontId="34" fillId="39" borderId="22" xfId="0" applyFont="1" applyFill="1" applyBorder="1" applyAlignment="1">
      <alignment horizontal="center" vertical="center" wrapText="1"/>
    </xf>
    <xf numFmtId="0" fontId="36" fillId="40" borderId="35" xfId="0" applyFont="1" applyFill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4" fillId="39" borderId="13" xfId="0" applyFont="1" applyFill="1" applyBorder="1" applyAlignment="1">
      <alignment horizontal="center" vertical="center" wrapText="1"/>
    </xf>
    <xf numFmtId="0" fontId="36" fillId="40" borderId="13" xfId="0" applyFont="1" applyFill="1" applyBorder="1" applyAlignment="1">
      <alignment vertical="center"/>
    </xf>
    <xf numFmtId="3" fontId="4" fillId="40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40" borderId="13" xfId="0" applyNumberFormat="1" applyFont="1" applyFill="1" applyBorder="1" applyAlignment="1">
      <alignment horizontal="center" vertical="center" wrapText="1"/>
    </xf>
    <xf numFmtId="0" fontId="36" fillId="40" borderId="23" xfId="0" applyFont="1" applyFill="1" applyBorder="1" applyAlignment="1">
      <alignment vertical="center"/>
    </xf>
    <xf numFmtId="3" fontId="4" fillId="40" borderId="23" xfId="0" applyNumberFormat="1" applyFont="1" applyFill="1" applyBorder="1" applyAlignment="1">
      <alignment horizontal="center" vertical="center" wrapText="1"/>
    </xf>
    <xf numFmtId="0" fontId="36" fillId="0" borderId="39" xfId="0" applyFont="1" applyBorder="1" applyAlignment="1">
      <alignment vertical="center"/>
    </xf>
    <xf numFmtId="164" fontId="4" fillId="0" borderId="39" xfId="0" applyNumberFormat="1" applyFont="1" applyBorder="1" applyAlignment="1">
      <alignment horizontal="center" vertical="center" wrapText="1"/>
    </xf>
    <xf numFmtId="0" fontId="38" fillId="40" borderId="35" xfId="0" applyFont="1" applyFill="1" applyBorder="1" applyAlignment="1">
      <alignment vertical="center"/>
    </xf>
    <xf numFmtId="3" fontId="32" fillId="40" borderId="37" xfId="0" applyNumberFormat="1" applyFont="1" applyFill="1" applyBorder="1" applyAlignment="1">
      <alignment horizontal="center" vertical="center"/>
    </xf>
    <xf numFmtId="3" fontId="32" fillId="40" borderId="37" xfId="0" applyNumberFormat="1" applyFont="1" applyFill="1" applyBorder="1" applyAlignment="1">
      <alignment horizontal="center" vertical="center" wrapText="1"/>
    </xf>
    <xf numFmtId="3" fontId="3" fillId="40" borderId="37" xfId="0" applyNumberFormat="1" applyFont="1" applyFill="1" applyBorder="1" applyAlignment="1">
      <alignment horizontal="center" vertical="center"/>
    </xf>
    <xf numFmtId="3" fontId="3" fillId="40" borderId="37" xfId="0" applyNumberFormat="1" applyFont="1" applyFill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2" fillId="0" borderId="0" xfId="48"/>
    <xf numFmtId="164" fontId="0" fillId="0" borderId="0" xfId="49" applyNumberFormat="1" applyFont="1"/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3" fontId="1" fillId="40" borderId="37" xfId="0" applyNumberFormat="1" applyFont="1" applyFill="1" applyBorder="1" applyAlignment="1">
      <alignment horizontal="center" vertical="center"/>
    </xf>
    <xf numFmtId="0" fontId="1" fillId="40" borderId="37" xfId="0" applyFont="1" applyFill="1" applyBorder="1" applyAlignment="1">
      <alignment horizontal="center" vertical="center" wrapText="1"/>
    </xf>
    <xf numFmtId="164" fontId="0" fillId="0" borderId="0" xfId="0" applyNumberFormat="1"/>
    <xf numFmtId="3" fontId="2" fillId="0" borderId="0" xfId="48" applyNumberFormat="1"/>
    <xf numFmtId="164" fontId="2" fillId="0" borderId="0" xfId="48" applyNumberFormat="1"/>
    <xf numFmtId="49" fontId="30" fillId="33" borderId="32" xfId="44" applyNumberFormat="1" applyFont="1" applyFill="1" applyBorder="1" applyAlignment="1">
      <alignment horizontal="center" vertical="center"/>
    </xf>
    <xf numFmtId="49" fontId="27" fillId="33" borderId="33" xfId="0" applyNumberFormat="1" applyFont="1" applyFill="1" applyBorder="1" applyAlignment="1">
      <alignment horizontal="center" vertical="center"/>
    </xf>
    <xf numFmtId="0" fontId="25" fillId="0" borderId="0" xfId="0" applyFont="1"/>
    <xf numFmtId="17" fontId="37" fillId="39" borderId="37" xfId="0" applyNumberFormat="1" applyFont="1" applyFill="1" applyBorder="1" applyAlignment="1">
      <alignment horizontal="center" vertical="center"/>
    </xf>
    <xf numFmtId="17" fontId="25" fillId="0" borderId="0" xfId="0" applyNumberFormat="1" applyFont="1"/>
    <xf numFmtId="16" fontId="34" fillId="39" borderId="13" xfId="0" applyNumberFormat="1" applyFont="1" applyFill="1" applyBorder="1" applyAlignment="1">
      <alignment horizontal="center" vertical="center" wrapText="1"/>
    </xf>
    <xf numFmtId="49" fontId="34" fillId="39" borderId="13" xfId="0" applyNumberFormat="1" applyFont="1" applyFill="1" applyBorder="1" applyAlignment="1">
      <alignment horizontal="center" vertical="center" wrapText="1"/>
    </xf>
    <xf numFmtId="0" fontId="40" fillId="40" borderId="13" xfId="0" applyFont="1" applyFill="1" applyBorder="1" applyAlignment="1">
      <alignment horizontal="left" vertical="center"/>
    </xf>
    <xf numFmtId="3" fontId="1" fillId="40" borderId="13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/>
    </xf>
    <xf numFmtId="3" fontId="1" fillId="0" borderId="13" xfId="0" applyNumberFormat="1" applyFont="1" applyBorder="1" applyAlignment="1">
      <alignment horizontal="center" vertical="center" wrapText="1"/>
    </xf>
    <xf numFmtId="0" fontId="40" fillId="40" borderId="23" xfId="0" applyFont="1" applyFill="1" applyBorder="1" applyAlignment="1">
      <alignment horizontal="left" vertical="center"/>
    </xf>
    <xf numFmtId="3" fontId="1" fillId="40" borderId="23" xfId="0" applyNumberFormat="1" applyFont="1" applyFill="1" applyBorder="1" applyAlignment="1">
      <alignment horizontal="center" vertical="center" wrapText="1"/>
    </xf>
    <xf numFmtId="0" fontId="40" fillId="0" borderId="39" xfId="0" applyFont="1" applyBorder="1" applyAlignment="1">
      <alignment horizontal="left" vertical="center"/>
    </xf>
    <xf numFmtId="164" fontId="1" fillId="0" borderId="39" xfId="1" applyNumberFormat="1" applyFont="1" applyBorder="1" applyAlignment="1">
      <alignment horizontal="center" vertical="center" wrapText="1"/>
    </xf>
    <xf numFmtId="164" fontId="1" fillId="40" borderId="13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0" fontId="9" fillId="0" borderId="0" xfId="43"/>
    <xf numFmtId="0" fontId="35" fillId="39" borderId="13" xfId="0" applyFont="1" applyFill="1" applyBorder="1" applyAlignment="1">
      <alignment horizontal="center" vertical="center" wrapText="1"/>
    </xf>
    <xf numFmtId="0" fontId="33" fillId="39" borderId="13" xfId="0" applyFont="1" applyFill="1" applyBorder="1" applyAlignment="1">
      <alignment vertical="center"/>
    </xf>
    <xf numFmtId="0" fontId="33" fillId="39" borderId="13" xfId="0" applyFont="1" applyFill="1" applyBorder="1" applyAlignment="1">
      <alignment horizontal="center" vertical="center" wrapText="1"/>
    </xf>
    <xf numFmtId="0" fontId="35" fillId="39" borderId="13" xfId="0" applyFont="1" applyFill="1" applyBorder="1" applyAlignment="1">
      <alignment vertical="center"/>
    </xf>
    <xf numFmtId="0" fontId="9" fillId="0" borderId="0" xfId="43"/>
    <xf numFmtId="49" fontId="28" fillId="0" borderId="14" xfId="0" applyNumberFormat="1" applyFont="1" applyBorder="1" applyAlignment="1">
      <alignment horizontal="center"/>
    </xf>
    <xf numFmtId="17" fontId="28" fillId="0" borderId="14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7" fillId="37" borderId="13" xfId="0" applyFont="1" applyFill="1" applyBorder="1" applyAlignment="1">
      <alignment horizontal="center"/>
    </xf>
    <xf numFmtId="0" fontId="33" fillId="39" borderId="34" xfId="0" applyFont="1" applyFill="1" applyBorder="1" applyAlignment="1">
      <alignment vertical="center"/>
    </xf>
    <xf numFmtId="0" fontId="33" fillId="39" borderId="35" xfId="0" applyFont="1" applyFill="1" applyBorder="1" applyAlignment="1">
      <alignment vertical="center"/>
    </xf>
    <xf numFmtId="0" fontId="33" fillId="39" borderId="38" xfId="0" applyFont="1" applyFill="1" applyBorder="1" applyAlignment="1">
      <alignment horizontal="center" vertical="center"/>
    </xf>
    <xf numFmtId="0" fontId="33" fillId="39" borderId="36" xfId="0" applyFont="1" applyFill="1" applyBorder="1" applyAlignment="1">
      <alignment horizontal="center" vertical="center"/>
    </xf>
    <xf numFmtId="0" fontId="33" fillId="39" borderId="38" xfId="0" applyFont="1" applyFill="1" applyBorder="1" applyAlignment="1">
      <alignment horizontal="center" vertical="center" wrapText="1"/>
    </xf>
    <xf numFmtId="0" fontId="33" fillId="39" borderId="3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7" fillId="37" borderId="13" xfId="0" applyFont="1" applyFill="1" applyBorder="1" applyAlignment="1">
      <alignment horizontal="left" vertical="center"/>
    </xf>
    <xf numFmtId="17" fontId="27" fillId="37" borderId="13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3" fontId="28" fillId="0" borderId="13" xfId="0" applyNumberFormat="1" applyFont="1" applyBorder="1" applyAlignment="1">
      <alignment horizontal="center" vertical="center"/>
    </xf>
    <xf numFmtId="0" fontId="28" fillId="41" borderId="13" xfId="0" applyFont="1" applyFill="1" applyBorder="1" applyAlignment="1">
      <alignment horizontal="left"/>
    </xf>
    <xf numFmtId="0" fontId="28" fillId="41" borderId="13" xfId="0" applyFont="1" applyFill="1" applyBorder="1" applyAlignment="1">
      <alignment horizontal="left" vertical="center"/>
    </xf>
    <xf numFmtId="3" fontId="28" fillId="41" borderId="13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left"/>
    </xf>
    <xf numFmtId="0" fontId="29" fillId="0" borderId="13" xfId="0" applyFont="1" applyBorder="1" applyAlignment="1">
      <alignment horizontal="left" vertical="center"/>
    </xf>
    <xf numFmtId="3" fontId="29" fillId="0" borderId="13" xfId="0" applyNumberFormat="1" applyFont="1" applyBorder="1" applyAlignment="1">
      <alignment horizontal="center" vertical="center"/>
    </xf>
    <xf numFmtId="164" fontId="28" fillId="0" borderId="13" xfId="1" applyNumberFormat="1" applyFont="1" applyBorder="1" applyAlignment="1">
      <alignment horizontal="center" vertical="center"/>
    </xf>
    <xf numFmtId="164" fontId="28" fillId="41" borderId="13" xfId="1" applyNumberFormat="1" applyFont="1" applyFill="1" applyBorder="1" applyAlignment="1">
      <alignment horizontal="center" vertical="center"/>
    </xf>
    <xf numFmtId="164" fontId="29" fillId="0" borderId="13" xfId="1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37" borderId="13" xfId="0" applyFont="1" applyFill="1" applyBorder="1"/>
    <xf numFmtId="0" fontId="28" fillId="41" borderId="13" xfId="0" applyFont="1" applyFill="1" applyBorder="1"/>
    <xf numFmtId="0" fontId="28" fillId="0" borderId="0" xfId="0" applyFont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7" fontId="27" fillId="37" borderId="13" xfId="0" applyNumberFormat="1" applyFont="1" applyFill="1" applyBorder="1" applyAlignment="1">
      <alignment horizontal="center" vertical="center"/>
    </xf>
    <xf numFmtId="164" fontId="2" fillId="0" borderId="0" xfId="1" applyNumberFormat="1" applyFont="1"/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te" xfId="16" builtinId="10" customBuiltin="1"/>
    <cellStyle name="Output" xfId="11" builtinId="21" customBuiltin="1"/>
    <cellStyle name="Percent" xfId="1" builtinId="5"/>
    <cellStyle name="Percent 2" xfId="49"/>
    <cellStyle name="Title" xfId="2" builtinId="15" customBuiltin="1"/>
    <cellStyle name="Total" xfId="18" builtinId="25" customBuiltin="1"/>
    <cellStyle name="Warning Text" xfId="15" builtinId="11" customBuiltin="1"/>
  </cellStyles>
  <dxfs count="20"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80" zoomScaleNormal="80" workbookViewId="0">
      <selection activeCell="G19" sqref="G19"/>
    </sheetView>
  </sheetViews>
  <sheetFormatPr defaultRowHeight="15" x14ac:dyDescent="0.25"/>
  <cols>
    <col min="1" max="1" width="32.140625" bestFit="1" customWidth="1"/>
    <col min="2" max="3" width="18.5703125" customWidth="1"/>
    <col min="4" max="4" width="15.7109375" customWidth="1"/>
    <col min="5" max="5" width="18" bestFit="1" customWidth="1"/>
    <col min="6" max="6" width="15.7109375" customWidth="1"/>
    <col min="7" max="7" width="17.5703125" bestFit="1" customWidth="1"/>
    <col min="8" max="8" width="10" bestFit="1" customWidth="1"/>
    <col min="10" max="10" width="27" bestFit="1" customWidth="1"/>
    <col min="11" max="11" width="8.140625" customWidth="1"/>
    <col min="12" max="12" width="13.85546875" customWidth="1"/>
    <col min="13" max="13" width="10.42578125" customWidth="1"/>
    <col min="14" max="14" width="31.42578125" bestFit="1" customWidth="1"/>
    <col min="15" max="15" width="12.140625" customWidth="1"/>
    <col min="16" max="16" width="8.28515625" customWidth="1"/>
    <col min="17" max="17" width="3.5703125" bestFit="1" customWidth="1"/>
    <col min="19" max="19" width="34.5703125" bestFit="1" customWidth="1"/>
    <col min="20" max="20" width="15.42578125" customWidth="1"/>
    <col min="21" max="21" width="13.42578125" customWidth="1"/>
    <col min="22" max="22" width="16.85546875" customWidth="1"/>
    <col min="23" max="23" width="15.5703125" customWidth="1"/>
  </cols>
  <sheetData>
    <row r="1" spans="1:23" ht="15.75" thickBot="1" x14ac:dyDescent="0.3">
      <c r="A1" t="s">
        <v>63</v>
      </c>
    </row>
    <row r="2" spans="1:23" ht="16.5" x14ac:dyDescent="0.3">
      <c r="A2" s="2" t="s">
        <v>0</v>
      </c>
      <c r="B2" s="45" t="s">
        <v>113</v>
      </c>
      <c r="C2" s="45" t="s">
        <v>116</v>
      </c>
      <c r="D2" s="44">
        <v>2019</v>
      </c>
      <c r="E2" s="46" t="s">
        <v>117</v>
      </c>
      <c r="F2" s="46" t="s">
        <v>112</v>
      </c>
      <c r="G2" s="46" t="s">
        <v>118</v>
      </c>
      <c r="J2" s="37" t="s">
        <v>22</v>
      </c>
      <c r="K2" s="21"/>
      <c r="L2" s="21"/>
      <c r="M2" s="21"/>
      <c r="N2" s="22"/>
      <c r="O2" s="22"/>
      <c r="P2" s="22"/>
      <c r="Q2" s="23"/>
      <c r="S2" s="169" t="s">
        <v>0</v>
      </c>
      <c r="T2" s="166">
        <v>2019</v>
      </c>
      <c r="U2" s="166"/>
      <c r="V2" s="166">
        <v>2020</v>
      </c>
      <c r="W2" s="166"/>
    </row>
    <row r="3" spans="1:23" ht="17.25" x14ac:dyDescent="0.3">
      <c r="A3" s="3" t="s">
        <v>53</v>
      </c>
      <c r="B3" s="3">
        <v>215.5</v>
      </c>
      <c r="C3" s="3">
        <v>215</v>
      </c>
      <c r="D3" s="5">
        <v>211.8</v>
      </c>
      <c r="E3" s="5">
        <v>209.5</v>
      </c>
      <c r="F3" s="5">
        <v>210.2</v>
      </c>
      <c r="G3" s="5">
        <v>213.4</v>
      </c>
      <c r="H3">
        <f>G3-F3</f>
        <v>3.2000000000000171</v>
      </c>
      <c r="J3" s="24" t="s">
        <v>18</v>
      </c>
      <c r="K3" s="25">
        <f>ABS(G14-F14)</f>
        <v>3200</v>
      </c>
      <c r="L3" s="26" t="str">
        <f>IF(G14&lt;F14, "fewer", "more")</f>
        <v>more</v>
      </c>
      <c r="M3" s="25" t="s">
        <v>17</v>
      </c>
      <c r="N3" s="27"/>
      <c r="O3" s="27"/>
      <c r="P3" s="27"/>
      <c r="Q3" s="28"/>
      <c r="S3" s="169"/>
      <c r="T3" s="153" t="str">
        <f>B13</f>
        <v>Sept 2019</v>
      </c>
      <c r="U3" s="154" t="str">
        <f>C13</f>
        <v>Oct 2019</v>
      </c>
      <c r="V3" s="154" t="str">
        <f>F13</f>
        <v>Sept 2020</v>
      </c>
      <c r="W3" s="154" t="str">
        <f>G13</f>
        <v>Oct 2020</v>
      </c>
    </row>
    <row r="4" spans="1:23" ht="17.25" x14ac:dyDescent="0.3">
      <c r="A4" s="4" t="s">
        <v>54</v>
      </c>
      <c r="B4" s="4">
        <v>203.1</v>
      </c>
      <c r="C4" s="4">
        <v>204.3</v>
      </c>
      <c r="D4" s="6">
        <v>199.6</v>
      </c>
      <c r="E4" s="6">
        <v>185.9</v>
      </c>
      <c r="F4" s="6">
        <v>191.8</v>
      </c>
      <c r="G4" s="6">
        <v>198.1</v>
      </c>
      <c r="H4">
        <f t="shared" ref="H4:H9" si="0">G4-F4</f>
        <v>6.2999999999999829</v>
      </c>
      <c r="J4" s="24" t="s">
        <v>9</v>
      </c>
      <c r="K4" s="25">
        <f>ABS(G15-F15)</f>
        <v>6300</v>
      </c>
      <c r="L4" s="26" t="str">
        <f>IF(G15&lt;F15, "fewer", "more")</f>
        <v>more</v>
      </c>
      <c r="M4" s="25" t="s">
        <v>13</v>
      </c>
      <c r="N4" s="27"/>
      <c r="O4" s="27"/>
      <c r="P4" s="27"/>
      <c r="Q4" s="28"/>
      <c r="S4" s="155" t="s">
        <v>1</v>
      </c>
      <c r="T4" s="156">
        <f t="shared" ref="T4:T11" si="1">B14</f>
        <v>215500</v>
      </c>
      <c r="U4" s="156">
        <f t="shared" ref="U4:U11" si="2">C14</f>
        <v>215000</v>
      </c>
      <c r="V4" s="156">
        <f t="shared" ref="V4:V11" si="3">F14</f>
        <v>210200</v>
      </c>
      <c r="W4" s="156">
        <f t="shared" ref="W4:W11" si="4">G14</f>
        <v>213400</v>
      </c>
    </row>
    <row r="5" spans="1:23" ht="17.25" x14ac:dyDescent="0.3">
      <c r="A5" s="3" t="s">
        <v>55</v>
      </c>
      <c r="B5" s="3">
        <v>158.30000000000001</v>
      </c>
      <c r="C5" s="3">
        <v>158.5</v>
      </c>
      <c r="D5" s="5">
        <v>154.69999999999999</v>
      </c>
      <c r="E5" s="5">
        <v>149.19999999999999</v>
      </c>
      <c r="F5" s="5">
        <v>150</v>
      </c>
      <c r="G5" s="5">
        <v>149.19999999999999</v>
      </c>
      <c r="H5">
        <f t="shared" si="0"/>
        <v>-0.80000000000001137</v>
      </c>
      <c r="J5" s="24" t="s">
        <v>10</v>
      </c>
      <c r="K5" s="25">
        <f>ABS(G16-F16)</f>
        <v>800</v>
      </c>
      <c r="L5" s="26" t="str">
        <f>IF(G16&lt;F16, "fewer", "more")</f>
        <v>fewer</v>
      </c>
      <c r="M5" s="25" t="s">
        <v>14</v>
      </c>
      <c r="N5" s="27"/>
      <c r="O5" s="27"/>
      <c r="P5" s="27"/>
      <c r="Q5" s="28"/>
      <c r="S5" s="157" t="s">
        <v>2</v>
      </c>
      <c r="T5" s="158">
        <f t="shared" si="1"/>
        <v>203100</v>
      </c>
      <c r="U5" s="158">
        <f t="shared" si="2"/>
        <v>204300</v>
      </c>
      <c r="V5" s="158">
        <f t="shared" si="3"/>
        <v>191800</v>
      </c>
      <c r="W5" s="158">
        <f t="shared" si="4"/>
        <v>198100</v>
      </c>
    </row>
    <row r="6" spans="1:23" ht="17.25" x14ac:dyDescent="0.3">
      <c r="A6" s="4" t="s">
        <v>56</v>
      </c>
      <c r="B6" s="4">
        <v>44.9</v>
      </c>
      <c r="C6" s="4">
        <v>45.8</v>
      </c>
      <c r="D6" s="6">
        <v>44.9</v>
      </c>
      <c r="E6" s="6">
        <v>36.700000000000003</v>
      </c>
      <c r="F6" s="6">
        <v>41.8</v>
      </c>
      <c r="G6" s="6">
        <v>48.9</v>
      </c>
      <c r="H6">
        <f t="shared" si="0"/>
        <v>7.1000000000000014</v>
      </c>
      <c r="J6" s="24" t="s">
        <v>11</v>
      </c>
      <c r="K6" s="25">
        <f>ABS(G17-F17)</f>
        <v>7100</v>
      </c>
      <c r="L6" s="26" t="str">
        <f>IF(G17&lt;F17, "fewer", "more")</f>
        <v>more</v>
      </c>
      <c r="M6" s="25" t="s">
        <v>15</v>
      </c>
      <c r="N6" s="27"/>
      <c r="O6" s="27"/>
      <c r="P6" s="27"/>
      <c r="Q6" s="28"/>
      <c r="S6" s="155" t="s">
        <v>3</v>
      </c>
      <c r="T6" s="156">
        <f t="shared" si="1"/>
        <v>158300</v>
      </c>
      <c r="U6" s="156">
        <f t="shared" si="2"/>
        <v>158500</v>
      </c>
      <c r="V6" s="156">
        <f t="shared" si="3"/>
        <v>150000</v>
      </c>
      <c r="W6" s="156">
        <f t="shared" si="4"/>
        <v>149200</v>
      </c>
    </row>
    <row r="7" spans="1:23" ht="17.25" x14ac:dyDescent="0.3">
      <c r="A7" s="3" t="s">
        <v>57</v>
      </c>
      <c r="B7" s="3">
        <v>12.3</v>
      </c>
      <c r="C7" s="3">
        <v>10.7</v>
      </c>
      <c r="D7" s="5">
        <v>12.2</v>
      </c>
      <c r="E7" s="5">
        <v>23.6</v>
      </c>
      <c r="F7" s="5">
        <v>18.399999999999999</v>
      </c>
      <c r="G7" s="5">
        <v>15.3</v>
      </c>
      <c r="H7">
        <f t="shared" si="0"/>
        <v>-3.0999999999999979</v>
      </c>
      <c r="J7" s="24" t="s">
        <v>5</v>
      </c>
      <c r="K7" s="25">
        <f t="shared" ref="K7:K10" si="5">ABS(G18-F18)</f>
        <v>3100</v>
      </c>
      <c r="L7" s="26" t="str">
        <f>IF(G18&lt;F18, "fewer", "more")</f>
        <v>fewer</v>
      </c>
      <c r="M7" s="25" t="s">
        <v>16</v>
      </c>
      <c r="N7" s="27"/>
      <c r="O7" s="27"/>
      <c r="P7" s="27"/>
      <c r="Q7" s="28"/>
      <c r="S7" s="157" t="s">
        <v>4</v>
      </c>
      <c r="T7" s="158">
        <f t="shared" si="1"/>
        <v>44900</v>
      </c>
      <c r="U7" s="158">
        <f t="shared" si="2"/>
        <v>45800</v>
      </c>
      <c r="V7" s="158">
        <f t="shared" si="3"/>
        <v>41800</v>
      </c>
      <c r="W7" s="158">
        <f t="shared" si="4"/>
        <v>48900</v>
      </c>
    </row>
    <row r="8" spans="1:23" ht="18" thickBot="1" x14ac:dyDescent="0.35">
      <c r="A8" s="4" t="s">
        <v>58</v>
      </c>
      <c r="B8" s="4">
        <v>5.7</v>
      </c>
      <c r="C8" s="4">
        <v>5</v>
      </c>
      <c r="D8" s="6">
        <v>5.8</v>
      </c>
      <c r="E8" s="6">
        <v>11.3</v>
      </c>
      <c r="F8" s="6">
        <v>8.8000000000000007</v>
      </c>
      <c r="G8" s="6">
        <v>7.2</v>
      </c>
      <c r="H8">
        <f t="shared" si="0"/>
        <v>-1.6000000000000005</v>
      </c>
      <c r="I8">
        <f>G8-F8</f>
        <v>-1.6000000000000005</v>
      </c>
      <c r="J8" s="24" t="s">
        <v>19</v>
      </c>
      <c r="K8" s="29">
        <f>ABS(G19-F19)</f>
        <v>1.6E-2</v>
      </c>
      <c r="L8" s="26" t="str">
        <f>IF(G19&lt;F19, "lower", "higher")</f>
        <v>lower</v>
      </c>
      <c r="M8" s="25" t="s">
        <v>21</v>
      </c>
      <c r="N8" s="27"/>
      <c r="O8" s="27"/>
      <c r="P8" s="27"/>
      <c r="Q8" s="28"/>
      <c r="S8" s="159" t="s">
        <v>5</v>
      </c>
      <c r="T8" s="160">
        <f t="shared" si="1"/>
        <v>12300</v>
      </c>
      <c r="U8" s="160">
        <f t="shared" si="2"/>
        <v>10700</v>
      </c>
      <c r="V8" s="160">
        <f t="shared" si="3"/>
        <v>18400</v>
      </c>
      <c r="W8" s="160">
        <f t="shared" si="4"/>
        <v>15300</v>
      </c>
    </row>
    <row r="9" spans="1:23" ht="17.25" x14ac:dyDescent="0.3">
      <c r="A9" s="3" t="s">
        <v>59</v>
      </c>
      <c r="B9" s="3">
        <v>60.2</v>
      </c>
      <c r="C9" s="3">
        <v>60</v>
      </c>
      <c r="D9" s="5">
        <v>59.3</v>
      </c>
      <c r="E9" s="5">
        <v>58</v>
      </c>
      <c r="F9" s="5">
        <v>58.1</v>
      </c>
      <c r="G9" s="5">
        <v>59</v>
      </c>
      <c r="H9">
        <f t="shared" si="0"/>
        <v>0.89999999999999858</v>
      </c>
      <c r="I9">
        <f t="shared" ref="I9:I10" si="6">G9-F9</f>
        <v>0.89999999999999858</v>
      </c>
      <c r="J9" s="24" t="s">
        <v>20</v>
      </c>
      <c r="K9" s="29">
        <f t="shared" si="5"/>
        <v>9.000000000000008E-3</v>
      </c>
      <c r="L9" s="26" t="str">
        <f>IF(G20&lt;F20, "lower", "higher")</f>
        <v>higher</v>
      </c>
      <c r="M9" s="25" t="s">
        <v>21</v>
      </c>
      <c r="N9" s="27"/>
      <c r="O9" s="27"/>
      <c r="P9" s="27"/>
      <c r="Q9" s="28"/>
      <c r="S9" s="161" t="s">
        <v>6</v>
      </c>
      <c r="T9" s="162">
        <f t="shared" si="1"/>
        <v>5.7000000000000002E-2</v>
      </c>
      <c r="U9" s="162">
        <f t="shared" si="2"/>
        <v>0.05</v>
      </c>
      <c r="V9" s="162">
        <f t="shared" si="3"/>
        <v>8.8000000000000009E-2</v>
      </c>
      <c r="W9" s="162">
        <f t="shared" si="4"/>
        <v>7.2000000000000008E-2</v>
      </c>
    </row>
    <row r="10" spans="1:23" ht="17.25" x14ac:dyDescent="0.3">
      <c r="A10" s="4" t="s">
        <v>60</v>
      </c>
      <c r="B10" s="4">
        <v>56.7</v>
      </c>
      <c r="C10" s="4">
        <v>57</v>
      </c>
      <c r="D10" s="6">
        <v>55.8</v>
      </c>
      <c r="E10" s="6">
        <v>51.5</v>
      </c>
      <c r="F10" s="6">
        <v>53.1</v>
      </c>
      <c r="G10" s="6">
        <v>54.8</v>
      </c>
      <c r="I10">
        <f t="shared" si="6"/>
        <v>1.6999999999999957</v>
      </c>
      <c r="J10" s="24" t="s">
        <v>8</v>
      </c>
      <c r="K10" s="29">
        <f t="shared" si="5"/>
        <v>1.6999999999999904E-2</v>
      </c>
      <c r="L10" s="26" t="str">
        <f>IF(G21&lt;F21, "lower", "higher")</f>
        <v>higher</v>
      </c>
      <c r="M10" s="25" t="s">
        <v>21</v>
      </c>
      <c r="N10" s="27"/>
      <c r="O10" s="27"/>
      <c r="P10" s="27"/>
      <c r="Q10" s="28"/>
      <c r="S10" s="155" t="s">
        <v>7</v>
      </c>
      <c r="T10" s="163">
        <f t="shared" si="1"/>
        <v>0.60199999999999998</v>
      </c>
      <c r="U10" s="163">
        <f t="shared" si="2"/>
        <v>0.6</v>
      </c>
      <c r="V10" s="163">
        <f t="shared" si="3"/>
        <v>0.58099999999999996</v>
      </c>
      <c r="W10" s="163">
        <f t="shared" si="4"/>
        <v>0.59</v>
      </c>
    </row>
    <row r="11" spans="1:23" ht="17.25" x14ac:dyDescent="0.3">
      <c r="J11" s="24"/>
      <c r="K11" s="25"/>
      <c r="L11" s="25"/>
      <c r="M11" s="25"/>
      <c r="N11" s="27"/>
      <c r="O11" s="27"/>
      <c r="P11" s="27"/>
      <c r="Q11" s="28"/>
      <c r="S11" s="157" t="s">
        <v>8</v>
      </c>
      <c r="T11" s="164">
        <f t="shared" si="1"/>
        <v>0.56700000000000006</v>
      </c>
      <c r="U11" s="164">
        <f t="shared" si="2"/>
        <v>0.56999999999999995</v>
      </c>
      <c r="V11" s="164">
        <f t="shared" si="3"/>
        <v>0.53100000000000003</v>
      </c>
      <c r="W11" s="164">
        <f t="shared" si="4"/>
        <v>0.54799999999999993</v>
      </c>
    </row>
    <row r="12" spans="1:23" ht="16.5" x14ac:dyDescent="0.3">
      <c r="A12" t="s">
        <v>24</v>
      </c>
      <c r="J12" s="24"/>
      <c r="K12" s="25"/>
      <c r="L12" s="25"/>
      <c r="M12" s="25"/>
      <c r="N12" s="27"/>
      <c r="O12" s="27"/>
      <c r="P12" s="27"/>
      <c r="Q12" s="28"/>
    </row>
    <row r="13" spans="1:23" ht="16.5" x14ac:dyDescent="0.3">
      <c r="A13" s="7" t="s">
        <v>0</v>
      </c>
      <c r="B13" s="43" t="str">
        <f>B2</f>
        <v>Sept 2019</v>
      </c>
      <c r="C13" s="48" t="str">
        <f>C2</f>
        <v>Oct 2019</v>
      </c>
      <c r="D13" s="8">
        <v>2019</v>
      </c>
      <c r="E13" s="48" t="str">
        <f>E2</f>
        <v>Aug 2020</v>
      </c>
      <c r="F13" s="48" t="str">
        <f>F2</f>
        <v>Sept 2020</v>
      </c>
      <c r="G13" s="48" t="str">
        <f>G2</f>
        <v>Oct 2020</v>
      </c>
      <c r="J13" s="38" t="s">
        <v>71</v>
      </c>
      <c r="K13" s="25"/>
      <c r="L13" s="25"/>
      <c r="M13" s="25"/>
      <c r="N13" s="27"/>
      <c r="O13" s="27"/>
      <c r="P13" s="27"/>
      <c r="Q13" s="28"/>
    </row>
    <row r="14" spans="1:23" ht="16.5" x14ac:dyDescent="0.3">
      <c r="A14" s="9" t="s">
        <v>1</v>
      </c>
      <c r="B14" s="13">
        <f t="shared" ref="B14:C18" si="7">B3*1000</f>
        <v>215500</v>
      </c>
      <c r="C14" s="13">
        <f t="shared" si="7"/>
        <v>215000</v>
      </c>
      <c r="D14" s="13">
        <f t="shared" ref="D14:F14" si="8">D3*1000</f>
        <v>211800</v>
      </c>
      <c r="E14" s="13">
        <f t="shared" si="8"/>
        <v>209500</v>
      </c>
      <c r="F14" s="13">
        <f t="shared" si="8"/>
        <v>210200</v>
      </c>
      <c r="G14" s="13">
        <f>G3*1000</f>
        <v>213400</v>
      </c>
      <c r="H14" s="15"/>
      <c r="I14" s="15"/>
      <c r="J14" s="24" t="s">
        <v>18</v>
      </c>
      <c r="K14" s="25">
        <f>ABS(G14-D14)</f>
        <v>1600</v>
      </c>
      <c r="L14" s="26" t="str">
        <f>IF(G14&lt;D14, "fewer", "more")</f>
        <v>more</v>
      </c>
      <c r="M14" s="25" t="s">
        <v>17</v>
      </c>
      <c r="N14" s="27"/>
      <c r="O14" s="27"/>
      <c r="P14" s="27"/>
      <c r="Q14" s="28"/>
    </row>
    <row r="15" spans="1:23" ht="16.5" x14ac:dyDescent="0.3">
      <c r="A15" s="10" t="s">
        <v>2</v>
      </c>
      <c r="B15" s="14">
        <f t="shared" si="7"/>
        <v>203100</v>
      </c>
      <c r="C15" s="14">
        <f t="shared" si="7"/>
        <v>204300</v>
      </c>
      <c r="D15" s="14">
        <f>D4*1000</f>
        <v>199600</v>
      </c>
      <c r="E15" s="14">
        <f t="shared" ref="E15:F15" si="9">E4*1000</f>
        <v>185900</v>
      </c>
      <c r="F15" s="14">
        <f t="shared" si="9"/>
        <v>191800</v>
      </c>
      <c r="G15" s="14">
        <f>G4*1000</f>
        <v>198100</v>
      </c>
      <c r="H15" s="115">
        <f>G15-F15</f>
        <v>6300</v>
      </c>
      <c r="I15" s="15">
        <f>C15-G15</f>
        <v>6200</v>
      </c>
      <c r="J15" s="24" t="s">
        <v>9</v>
      </c>
      <c r="K15" s="25">
        <f t="shared" ref="K15:K21" si="10">ABS(G15-D15)</f>
        <v>1500</v>
      </c>
      <c r="L15" s="26" t="str">
        <f>IF(G15&lt;D15, "fewer", "more")</f>
        <v>fewer</v>
      </c>
      <c r="M15" s="25" t="s">
        <v>13</v>
      </c>
      <c r="N15" s="27"/>
      <c r="O15" s="27"/>
      <c r="P15" s="27"/>
      <c r="Q15" s="28"/>
    </row>
    <row r="16" spans="1:23" ht="16.5" x14ac:dyDescent="0.3">
      <c r="A16" s="9" t="s">
        <v>3</v>
      </c>
      <c r="B16" s="13">
        <f t="shared" si="7"/>
        <v>158300</v>
      </c>
      <c r="C16" s="13">
        <f t="shared" si="7"/>
        <v>158500</v>
      </c>
      <c r="D16" s="13">
        <f t="shared" ref="D16:F16" si="11">D5*1000</f>
        <v>154700</v>
      </c>
      <c r="E16" s="13">
        <f t="shared" si="11"/>
        <v>149200</v>
      </c>
      <c r="F16" s="13">
        <f t="shared" si="11"/>
        <v>150000</v>
      </c>
      <c r="G16" s="13">
        <f>G5*1000</f>
        <v>149200</v>
      </c>
      <c r="H16" s="15"/>
      <c r="I16" s="15"/>
      <c r="J16" s="24" t="s">
        <v>10</v>
      </c>
      <c r="K16" s="25">
        <f>ABS(G16-D16)</f>
        <v>5500</v>
      </c>
      <c r="L16" s="26" t="str">
        <f>IF(G16&lt;D16, "fewer", "more")</f>
        <v>fewer</v>
      </c>
      <c r="M16" s="25" t="s">
        <v>14</v>
      </c>
      <c r="N16" s="27"/>
      <c r="O16" s="27"/>
      <c r="P16" s="27"/>
      <c r="Q16" s="28"/>
    </row>
    <row r="17" spans="1:17" ht="16.5" x14ac:dyDescent="0.3">
      <c r="A17" s="10" t="s">
        <v>4</v>
      </c>
      <c r="B17" s="14">
        <f t="shared" si="7"/>
        <v>44900</v>
      </c>
      <c r="C17" s="14">
        <f t="shared" si="7"/>
        <v>45800</v>
      </c>
      <c r="D17" s="14">
        <f t="shared" ref="D17:G17" si="12">D6*1000</f>
        <v>44900</v>
      </c>
      <c r="E17" s="14">
        <f t="shared" si="12"/>
        <v>36700</v>
      </c>
      <c r="F17" s="14">
        <f t="shared" si="12"/>
        <v>41800</v>
      </c>
      <c r="G17" s="14">
        <f t="shared" si="12"/>
        <v>48900</v>
      </c>
      <c r="H17" s="15"/>
      <c r="I17" s="15"/>
      <c r="J17" s="24" t="s">
        <v>11</v>
      </c>
      <c r="K17" s="25">
        <f t="shared" si="10"/>
        <v>4000</v>
      </c>
      <c r="L17" s="26" t="str">
        <f>IF(G17&lt;D17, "fewer", "more")</f>
        <v>more</v>
      </c>
      <c r="M17" s="25" t="s">
        <v>15</v>
      </c>
      <c r="N17" s="27"/>
      <c r="O17" s="27"/>
      <c r="P17" s="27"/>
      <c r="Q17" s="28"/>
    </row>
    <row r="18" spans="1:17" ht="16.5" x14ac:dyDescent="0.3">
      <c r="A18" s="9" t="s">
        <v>5</v>
      </c>
      <c r="B18" s="13">
        <f t="shared" si="7"/>
        <v>12300</v>
      </c>
      <c r="C18" s="13">
        <f t="shared" si="7"/>
        <v>10700</v>
      </c>
      <c r="D18" s="13">
        <f t="shared" ref="D18:F18" si="13">D7*1000</f>
        <v>12200</v>
      </c>
      <c r="E18" s="13">
        <f>E7*1000</f>
        <v>23600</v>
      </c>
      <c r="F18" s="13">
        <f t="shared" si="13"/>
        <v>18400</v>
      </c>
      <c r="G18" s="13">
        <f>G7*1000</f>
        <v>15300</v>
      </c>
      <c r="H18" s="15">
        <f>G18-F18</f>
        <v>-3100</v>
      </c>
      <c r="I18" s="77">
        <f>(G18-C18)/C18</f>
        <v>0.42990654205607476</v>
      </c>
      <c r="J18" s="24" t="s">
        <v>5</v>
      </c>
      <c r="K18" s="25">
        <f t="shared" si="10"/>
        <v>3100</v>
      </c>
      <c r="L18" s="26" t="str">
        <f>IF(G18&lt;D18, "fewer", "more")</f>
        <v>more</v>
      </c>
      <c r="M18" s="25" t="s">
        <v>16</v>
      </c>
      <c r="N18" s="27"/>
      <c r="O18" s="27"/>
      <c r="P18" s="27"/>
      <c r="Q18" s="28"/>
    </row>
    <row r="19" spans="1:17" ht="16.5" x14ac:dyDescent="0.3">
      <c r="A19" s="10" t="s">
        <v>6</v>
      </c>
      <c r="B19" s="11">
        <f t="shared" ref="B19:C21" si="14">B8/100</f>
        <v>5.7000000000000002E-2</v>
      </c>
      <c r="C19" s="11">
        <f t="shared" si="14"/>
        <v>0.05</v>
      </c>
      <c r="D19" s="11">
        <f t="shared" ref="D19:G19" si="15">D8/100</f>
        <v>5.7999999999999996E-2</v>
      </c>
      <c r="E19" s="11">
        <f t="shared" si="15"/>
        <v>0.113</v>
      </c>
      <c r="F19" s="11">
        <f t="shared" si="15"/>
        <v>8.8000000000000009E-2</v>
      </c>
      <c r="G19" s="11">
        <f t="shared" si="15"/>
        <v>7.2000000000000008E-2</v>
      </c>
      <c r="H19" s="16">
        <f>G19-F19</f>
        <v>-1.6E-2</v>
      </c>
      <c r="I19" s="15"/>
      <c r="J19" s="24" t="s">
        <v>19</v>
      </c>
      <c r="K19" s="29">
        <f>ABS(G19-D19)</f>
        <v>1.4000000000000012E-2</v>
      </c>
      <c r="L19" s="86" t="str">
        <f>IF(G19&lt;D19, "lower", "higher")</f>
        <v>higher</v>
      </c>
      <c r="M19" s="25" t="s">
        <v>70</v>
      </c>
      <c r="N19" s="27"/>
      <c r="O19" s="27"/>
      <c r="P19" s="27"/>
      <c r="Q19" s="28"/>
    </row>
    <row r="20" spans="1:17" ht="16.5" x14ac:dyDescent="0.3">
      <c r="A20" s="9" t="s">
        <v>7</v>
      </c>
      <c r="B20" s="12">
        <f t="shared" si="14"/>
        <v>0.60199999999999998</v>
      </c>
      <c r="C20" s="12">
        <f t="shared" si="14"/>
        <v>0.6</v>
      </c>
      <c r="D20" s="12">
        <f t="shared" ref="D20:G20" si="16">D9/100</f>
        <v>0.59299999999999997</v>
      </c>
      <c r="E20" s="12">
        <f t="shared" si="16"/>
        <v>0.57999999999999996</v>
      </c>
      <c r="F20" s="12">
        <f>F9/100</f>
        <v>0.58099999999999996</v>
      </c>
      <c r="G20" s="12">
        <f t="shared" si="16"/>
        <v>0.59</v>
      </c>
      <c r="H20" s="16">
        <f t="shared" ref="H20:H21" si="17">G20-F20</f>
        <v>9.000000000000008E-3</v>
      </c>
      <c r="I20" s="15"/>
      <c r="J20" s="24" t="s">
        <v>20</v>
      </c>
      <c r="K20" s="29">
        <f t="shared" si="10"/>
        <v>3.0000000000000027E-3</v>
      </c>
      <c r="L20" s="26" t="str">
        <f>IF(G20&lt;D20, "lower", "higher")</f>
        <v>lower</v>
      </c>
      <c r="M20" s="25" t="s">
        <v>70</v>
      </c>
      <c r="N20" s="27"/>
      <c r="O20" s="27"/>
      <c r="P20" s="27"/>
      <c r="Q20" s="28"/>
    </row>
    <row r="21" spans="1:17" ht="16.5" x14ac:dyDescent="0.3">
      <c r="A21" s="10" t="s">
        <v>8</v>
      </c>
      <c r="B21" s="11">
        <f t="shared" si="14"/>
        <v>0.56700000000000006</v>
      </c>
      <c r="C21" s="11">
        <f t="shared" si="14"/>
        <v>0.56999999999999995</v>
      </c>
      <c r="D21" s="11">
        <f t="shared" ref="D21:F21" si="18">D10/100</f>
        <v>0.55799999999999994</v>
      </c>
      <c r="E21" s="11">
        <f t="shared" si="18"/>
        <v>0.51500000000000001</v>
      </c>
      <c r="F21" s="11">
        <f t="shared" si="18"/>
        <v>0.53100000000000003</v>
      </c>
      <c r="G21" s="11">
        <f>G10/100</f>
        <v>0.54799999999999993</v>
      </c>
      <c r="H21" s="16">
        <f t="shared" si="17"/>
        <v>1.6999999999999904E-2</v>
      </c>
      <c r="J21" s="24" t="s">
        <v>8</v>
      </c>
      <c r="K21" s="29">
        <f t="shared" si="10"/>
        <v>1.0000000000000009E-2</v>
      </c>
      <c r="L21" s="26" t="str">
        <f>IF(G21&lt;D21, "lower", "higher")</f>
        <v>lower</v>
      </c>
      <c r="M21" s="25" t="s">
        <v>70</v>
      </c>
      <c r="N21" s="27"/>
      <c r="O21" s="27"/>
      <c r="P21" s="27"/>
      <c r="Q21" s="28"/>
    </row>
    <row r="22" spans="1:17" ht="16.5" x14ac:dyDescent="0.3">
      <c r="J22" s="24"/>
      <c r="K22" s="25"/>
      <c r="L22" s="25"/>
      <c r="M22" s="25"/>
      <c r="N22" s="27"/>
      <c r="O22" s="27"/>
      <c r="P22" s="27"/>
      <c r="Q22" s="28"/>
    </row>
    <row r="23" spans="1:17" ht="17.25" thickBot="1" x14ac:dyDescent="0.35">
      <c r="A23" t="s">
        <v>42</v>
      </c>
      <c r="G23" s="15">
        <f>G15-C15</f>
        <v>-6200</v>
      </c>
      <c r="J23" s="24"/>
      <c r="K23" s="25"/>
      <c r="L23" s="25"/>
      <c r="M23" s="25"/>
      <c r="N23" s="27"/>
      <c r="O23" s="27"/>
      <c r="P23" s="27"/>
      <c r="Q23" s="28"/>
    </row>
    <row r="24" spans="1:17" ht="16.5" x14ac:dyDescent="0.3">
      <c r="A24" s="60" t="s">
        <v>43</v>
      </c>
      <c r="B24" s="22" t="s">
        <v>40</v>
      </c>
      <c r="C24" s="23" t="s">
        <v>41</v>
      </c>
      <c r="F24" s="15"/>
      <c r="G24" s="15">
        <f t="shared" ref="G24:G25" si="19">G16-C16</f>
        <v>-9300</v>
      </c>
      <c r="H24" s="15"/>
      <c r="J24" s="38" t="s">
        <v>37</v>
      </c>
      <c r="K24" s="25"/>
      <c r="L24" s="25"/>
      <c r="M24" s="25"/>
      <c r="N24" s="27"/>
      <c r="O24" s="27"/>
      <c r="P24" s="27"/>
      <c r="Q24" s="28"/>
    </row>
    <row r="25" spans="1:17" ht="16.5" x14ac:dyDescent="0.3">
      <c r="A25" s="24" t="s">
        <v>18</v>
      </c>
      <c r="B25" s="26">
        <f>(G14-F14)</f>
        <v>3200</v>
      </c>
      <c r="C25" s="61">
        <f>(C14-B14)</f>
        <v>-500</v>
      </c>
      <c r="G25" s="15">
        <f t="shared" si="19"/>
        <v>3100</v>
      </c>
      <c r="J25" s="24" t="s">
        <v>18</v>
      </c>
      <c r="K25" s="30">
        <f>ABS(G14-C14)</f>
        <v>1600</v>
      </c>
      <c r="L25" s="26" t="str">
        <f>IF(G14&lt;C14, "fewer", "more")</f>
        <v>fewer</v>
      </c>
      <c r="M25" s="25" t="s">
        <v>17</v>
      </c>
      <c r="N25" s="27"/>
      <c r="O25" s="27"/>
      <c r="P25" s="27"/>
      <c r="Q25" s="28"/>
    </row>
    <row r="26" spans="1:17" ht="16.5" x14ac:dyDescent="0.3">
      <c r="A26" s="24" t="s">
        <v>9</v>
      </c>
      <c r="B26" s="26">
        <f>(G15-F15)</f>
        <v>6300</v>
      </c>
      <c r="C26" s="61">
        <f>(C15-B15)</f>
        <v>1200</v>
      </c>
      <c r="G26" s="15">
        <f>G18-C18</f>
        <v>4600</v>
      </c>
      <c r="J26" s="24" t="s">
        <v>9</v>
      </c>
      <c r="K26" s="30">
        <f>ABS(G15-C15)</f>
        <v>6200</v>
      </c>
      <c r="L26" s="26" t="str">
        <f>IF(G15&lt;C15, "fewer", "more")</f>
        <v>fewer</v>
      </c>
      <c r="M26" s="25" t="s">
        <v>13</v>
      </c>
      <c r="N26" s="27"/>
      <c r="O26" s="27"/>
      <c r="P26" s="27"/>
      <c r="Q26" s="28"/>
    </row>
    <row r="27" spans="1:17" ht="16.5" x14ac:dyDescent="0.3">
      <c r="A27" s="24" t="s">
        <v>10</v>
      </c>
      <c r="B27" s="26">
        <f>(G16-F16)</f>
        <v>-800</v>
      </c>
      <c r="C27" s="61">
        <f>(C16-B16)</f>
        <v>200</v>
      </c>
      <c r="J27" s="24" t="s">
        <v>10</v>
      </c>
      <c r="K27" s="30">
        <f>ABS(G16-C16)</f>
        <v>9300</v>
      </c>
      <c r="L27" s="26" t="str">
        <f>IF(G16&lt;C16, "fewer", "more")</f>
        <v>fewer</v>
      </c>
      <c r="M27" s="25" t="s">
        <v>14</v>
      </c>
      <c r="N27" s="27"/>
      <c r="O27" s="27"/>
      <c r="P27" s="27"/>
      <c r="Q27" s="28"/>
    </row>
    <row r="28" spans="1:17" ht="16.5" x14ac:dyDescent="0.3">
      <c r="A28" s="24" t="s">
        <v>11</v>
      </c>
      <c r="B28" s="26">
        <f>(G17-F17)</f>
        <v>7100</v>
      </c>
      <c r="C28" s="61">
        <f>(C17-B17)</f>
        <v>900</v>
      </c>
      <c r="F28" s="15"/>
      <c r="J28" s="24" t="s">
        <v>11</v>
      </c>
      <c r="K28" s="30">
        <f>ABS(G17-C17)</f>
        <v>3100</v>
      </c>
      <c r="L28" s="26" t="str">
        <f>IF(G17&lt;C17, "fewer", "more")</f>
        <v>more</v>
      </c>
      <c r="M28" s="25" t="s">
        <v>15</v>
      </c>
      <c r="N28" s="27"/>
      <c r="O28" s="27"/>
      <c r="P28" s="27"/>
      <c r="Q28" s="28"/>
    </row>
    <row r="29" spans="1:17" ht="17.25" thickBot="1" x14ac:dyDescent="0.35">
      <c r="A29" s="31" t="s">
        <v>5</v>
      </c>
      <c r="B29" s="33">
        <f>(G18-F18)</f>
        <v>-3100</v>
      </c>
      <c r="C29" s="62">
        <f>(C18-B18)</f>
        <v>-1600</v>
      </c>
      <c r="J29" s="24" t="s">
        <v>5</v>
      </c>
      <c r="K29" s="30">
        <f>ABS(G18-C18)</f>
        <v>4600</v>
      </c>
      <c r="L29" s="26" t="str">
        <f>IF(G18&lt;C18, "fewer", "more")</f>
        <v>more</v>
      </c>
      <c r="M29" s="25" t="s">
        <v>16</v>
      </c>
      <c r="N29" s="27"/>
      <c r="O29" s="27"/>
      <c r="P29" s="27"/>
      <c r="Q29" s="28"/>
    </row>
    <row r="30" spans="1:17" ht="17.25" x14ac:dyDescent="0.3">
      <c r="E30" s="112"/>
      <c r="F30" s="113"/>
      <c r="G30" s="113"/>
      <c r="J30" s="24" t="s">
        <v>19</v>
      </c>
      <c r="K30" s="29">
        <f t="shared" ref="K30:K32" si="20">ABS(G19-C19)</f>
        <v>2.2000000000000006E-2</v>
      </c>
      <c r="L30" s="26" t="str">
        <f>IF(G19&lt;C19, "lower", "higher")</f>
        <v>higher</v>
      </c>
      <c r="M30" s="25" t="s">
        <v>39</v>
      </c>
      <c r="N30" s="50" t="str">
        <f>$C$13</f>
        <v>Oct 2019</v>
      </c>
      <c r="O30" s="27"/>
      <c r="P30" s="27"/>
      <c r="Q30" s="28"/>
    </row>
    <row r="31" spans="1:17" ht="17.25" x14ac:dyDescent="0.3">
      <c r="B31" s="63"/>
      <c r="C31" s="63"/>
      <c r="E31" s="112"/>
      <c r="F31" s="112"/>
      <c r="G31" s="112"/>
      <c r="J31" s="24" t="s">
        <v>20</v>
      </c>
      <c r="K31" s="29">
        <f t="shared" si="20"/>
        <v>1.0000000000000009E-2</v>
      </c>
      <c r="L31" s="26" t="str">
        <f>IF(G20&lt;C20, "lower", "higher")</f>
        <v>lower</v>
      </c>
      <c r="M31" s="25" t="s">
        <v>39</v>
      </c>
      <c r="N31" s="50" t="str">
        <f t="shared" ref="N31:N32" si="21">$C$13</f>
        <v>Oct 2019</v>
      </c>
      <c r="O31" s="27"/>
      <c r="P31" s="27"/>
      <c r="Q31" s="28"/>
    </row>
    <row r="32" spans="1:17" ht="18" thickBot="1" x14ac:dyDescent="0.35">
      <c r="A32" s="85"/>
      <c r="B32" s="85"/>
      <c r="C32" s="85"/>
      <c r="D32" s="85"/>
      <c r="E32" s="112"/>
      <c r="F32" s="112"/>
      <c r="G32" s="112"/>
      <c r="H32" s="85"/>
      <c r="J32" s="31" t="s">
        <v>8</v>
      </c>
      <c r="K32" s="32">
        <f t="shared" si="20"/>
        <v>2.200000000000002E-2</v>
      </c>
      <c r="L32" s="33" t="str">
        <f>IF(G21&lt;C21, "lower", "higher")</f>
        <v>lower</v>
      </c>
      <c r="M32" s="34" t="s">
        <v>39</v>
      </c>
      <c r="N32" s="53" t="str">
        <f t="shared" si="21"/>
        <v>Oct 2019</v>
      </c>
      <c r="O32" s="35"/>
      <c r="P32" s="35"/>
      <c r="Q32" s="36"/>
    </row>
    <row r="33" spans="1:25" ht="17.25" x14ac:dyDescent="0.3">
      <c r="A33" s="85"/>
      <c r="B33" s="85"/>
      <c r="C33" s="85"/>
      <c r="D33" s="85"/>
      <c r="E33" s="112"/>
      <c r="F33" s="112"/>
      <c r="G33" s="112"/>
      <c r="H33" s="85"/>
    </row>
    <row r="34" spans="1:25" ht="18" thickBot="1" x14ac:dyDescent="0.35">
      <c r="A34" s="85"/>
      <c r="B34" s="85"/>
      <c r="C34" s="85"/>
      <c r="D34" s="85"/>
      <c r="E34" s="85"/>
      <c r="F34" s="114"/>
      <c r="G34" s="85"/>
      <c r="H34" s="85"/>
    </row>
    <row r="35" spans="1:25" ht="17.25" x14ac:dyDescent="0.3">
      <c r="A35" s="85"/>
      <c r="B35" s="85"/>
      <c r="C35" s="85"/>
      <c r="D35" s="85"/>
      <c r="E35" s="85"/>
      <c r="F35" s="85"/>
      <c r="G35" s="85"/>
      <c r="H35" s="85"/>
      <c r="J35" s="54" t="s">
        <v>38</v>
      </c>
      <c r="K35" s="55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5" ht="17.25" x14ac:dyDescent="0.3">
      <c r="A36" s="85"/>
      <c r="B36" s="85"/>
      <c r="C36" s="85"/>
      <c r="D36" s="85"/>
      <c r="E36" s="85"/>
      <c r="F36" s="85"/>
      <c r="G36" s="85"/>
      <c r="H36" s="85"/>
      <c r="J36" s="24" t="s">
        <v>18</v>
      </c>
      <c r="K36" s="26" t="s">
        <v>44</v>
      </c>
      <c r="L36" s="84" t="str">
        <f>$F$13</f>
        <v>Sept 2020</v>
      </c>
      <c r="M36" s="84" t="str">
        <f>$G$13</f>
        <v>Oct 2020</v>
      </c>
      <c r="N36" s="52" t="s">
        <v>47</v>
      </c>
      <c r="O36" s="25" t="str">
        <f>IF(G14&lt;F14,"decreased","increased")</f>
        <v>increased</v>
      </c>
      <c r="P36" s="25"/>
      <c r="Q36" s="25" t="s">
        <v>45</v>
      </c>
      <c r="R36" s="51">
        <f>ABS(B25)</f>
        <v>3200</v>
      </c>
      <c r="S36" s="52" t="s">
        <v>46</v>
      </c>
      <c r="T36" s="25"/>
      <c r="U36" s="52">
        <f>ABS(C25)</f>
        <v>500</v>
      </c>
      <c r="V36" s="26" t="str">
        <f>IF(C14&lt;B14,"decrease","increase")</f>
        <v>decrease</v>
      </c>
      <c r="W36" s="50" t="s">
        <v>50</v>
      </c>
      <c r="X36" s="50"/>
    </row>
    <row r="37" spans="1:25" ht="17.25" x14ac:dyDescent="0.3">
      <c r="A37" s="85"/>
      <c r="B37" s="85"/>
      <c r="C37" s="85"/>
      <c r="D37" s="85"/>
      <c r="E37" s="85"/>
      <c r="F37" s="85"/>
      <c r="G37" s="85"/>
      <c r="H37" s="85"/>
      <c r="J37" s="24" t="s">
        <v>9</v>
      </c>
      <c r="K37" s="26" t="s">
        <v>44</v>
      </c>
      <c r="L37" s="56" t="str">
        <f t="shared" ref="L37:L39" si="22">$F$13</f>
        <v>Sept 2020</v>
      </c>
      <c r="M37" s="56" t="str">
        <f t="shared" ref="M37:M39" si="23">$G$13</f>
        <v>Oct 2020</v>
      </c>
      <c r="N37" s="52" t="s">
        <v>48</v>
      </c>
      <c r="O37" s="25" t="str">
        <f>IF(G15&lt;F15,"decreased","increased")</f>
        <v>increased</v>
      </c>
      <c r="P37" s="25"/>
      <c r="Q37" s="25" t="s">
        <v>45</v>
      </c>
      <c r="R37" s="51">
        <f>ABS(B26)</f>
        <v>6300</v>
      </c>
      <c r="S37" s="52" t="s">
        <v>46</v>
      </c>
      <c r="T37" s="25"/>
      <c r="U37" s="52">
        <f>ABS(C26)</f>
        <v>1200</v>
      </c>
      <c r="V37" s="26" t="str">
        <f>IF(C15&lt;B15,"decrease","increase")</f>
        <v>increase</v>
      </c>
      <c r="W37" s="50" t="s">
        <v>50</v>
      </c>
      <c r="X37" s="57"/>
    </row>
    <row r="38" spans="1:25" ht="17.25" x14ac:dyDescent="0.3">
      <c r="A38" s="85"/>
      <c r="B38" s="85"/>
      <c r="C38" s="85"/>
      <c r="D38" s="85"/>
      <c r="E38" s="85"/>
      <c r="F38" s="85"/>
      <c r="G38" s="85"/>
      <c r="H38" s="85"/>
      <c r="J38" s="24" t="s">
        <v>10</v>
      </c>
      <c r="K38" s="26" t="s">
        <v>44</v>
      </c>
      <c r="L38" s="56" t="str">
        <f t="shared" si="22"/>
        <v>Sept 2020</v>
      </c>
      <c r="M38" s="56" t="str">
        <f t="shared" si="23"/>
        <v>Oct 2020</v>
      </c>
      <c r="N38" s="52" t="s">
        <v>51</v>
      </c>
      <c r="O38" s="25" t="str">
        <f>IF(G16&lt;F16,"decreased","increased")</f>
        <v>decreased</v>
      </c>
      <c r="P38" s="25"/>
      <c r="Q38" s="25" t="s">
        <v>45</v>
      </c>
      <c r="R38" s="51">
        <f t="shared" ref="R38" si="24">ABS(B27)</f>
        <v>800</v>
      </c>
      <c r="S38" s="52" t="s">
        <v>46</v>
      </c>
      <c r="T38" s="25"/>
      <c r="U38" s="52">
        <f t="shared" ref="U38" si="25">ABS(C27)</f>
        <v>200</v>
      </c>
      <c r="V38" s="26" t="str">
        <f>IF(C16&lt;B16,"decrease","increase")</f>
        <v>increase</v>
      </c>
      <c r="W38" s="50" t="s">
        <v>50</v>
      </c>
      <c r="X38" s="57"/>
    </row>
    <row r="39" spans="1:25" ht="17.25" x14ac:dyDescent="0.3">
      <c r="A39" s="85"/>
      <c r="B39" s="85"/>
      <c r="C39" s="85"/>
      <c r="D39" s="85"/>
      <c r="E39" s="85"/>
      <c r="F39" s="85"/>
      <c r="G39" s="85"/>
      <c r="H39" s="85"/>
      <c r="J39" s="24" t="s">
        <v>11</v>
      </c>
      <c r="K39" s="26" t="s">
        <v>44</v>
      </c>
      <c r="L39" s="56" t="str">
        <f t="shared" si="22"/>
        <v>Sept 2020</v>
      </c>
      <c r="M39" s="56" t="str">
        <f t="shared" si="23"/>
        <v>Oct 2020</v>
      </c>
      <c r="N39" s="52" t="s">
        <v>49</v>
      </c>
      <c r="O39" s="25" t="str">
        <f>IF(G17&lt;F17,"decreased","increased")</f>
        <v>increased</v>
      </c>
      <c r="P39" s="25"/>
      <c r="Q39" s="25" t="s">
        <v>45</v>
      </c>
      <c r="R39" s="51">
        <f>ABS(B28)</f>
        <v>7100</v>
      </c>
      <c r="S39" s="52" t="s">
        <v>46</v>
      </c>
      <c r="T39" s="25"/>
      <c r="U39" s="52">
        <f>ABS(C28)</f>
        <v>900</v>
      </c>
      <c r="V39" s="26" t="str">
        <f>IF(C17&lt;B17,"decrease","increase")</f>
        <v>increase</v>
      </c>
      <c r="W39" s="50" t="s">
        <v>50</v>
      </c>
      <c r="X39" s="57"/>
    </row>
    <row r="40" spans="1:25" ht="18" thickBot="1" x14ac:dyDescent="0.35">
      <c r="A40" s="85"/>
      <c r="B40" s="85"/>
      <c r="C40" s="85"/>
      <c r="D40" s="85"/>
      <c r="E40" s="85"/>
      <c r="F40" s="85"/>
      <c r="G40" s="85"/>
      <c r="H40" s="85"/>
      <c r="J40" s="31"/>
      <c r="K40" s="33"/>
      <c r="L40" s="34"/>
      <c r="M40" s="34"/>
      <c r="N40" s="34"/>
      <c r="O40" s="34"/>
      <c r="P40" s="34"/>
      <c r="Q40" s="58"/>
      <c r="R40" s="58"/>
      <c r="S40" s="34"/>
      <c r="T40" s="34"/>
      <c r="U40" s="34"/>
      <c r="V40" s="53"/>
      <c r="W40" s="53"/>
      <c r="X40" s="59"/>
    </row>
    <row r="41" spans="1:25" ht="17.25" x14ac:dyDescent="0.3">
      <c r="A41" s="85"/>
      <c r="B41" s="85"/>
      <c r="C41" s="85"/>
      <c r="D41" s="85"/>
      <c r="E41" s="85"/>
      <c r="F41" s="85"/>
      <c r="G41" s="85"/>
      <c r="H41" s="85"/>
      <c r="S41" s="1"/>
      <c r="T41" s="1"/>
      <c r="X41" s="49"/>
      <c r="Y41" s="49"/>
    </row>
    <row r="42" spans="1:25" ht="17.25" x14ac:dyDescent="0.3">
      <c r="A42" s="85"/>
      <c r="B42" s="85"/>
      <c r="C42" s="85"/>
      <c r="D42" s="85"/>
      <c r="E42" s="85"/>
      <c r="F42" s="85"/>
      <c r="G42" s="85"/>
      <c r="H42" s="85"/>
    </row>
    <row r="43" spans="1:25" ht="17.25" x14ac:dyDescent="0.3">
      <c r="A43" s="85"/>
      <c r="B43" s="85"/>
      <c r="C43" s="85"/>
      <c r="D43" s="85"/>
      <c r="E43" s="85"/>
      <c r="F43" s="85"/>
      <c r="G43" s="85"/>
      <c r="H43" s="85"/>
      <c r="L43" s="52"/>
    </row>
    <row r="44" spans="1:25" ht="17.25" x14ac:dyDescent="0.3">
      <c r="A44" s="85"/>
      <c r="B44" s="85"/>
      <c r="C44" s="85"/>
      <c r="D44" s="85"/>
      <c r="E44" s="85"/>
      <c r="F44" s="85"/>
      <c r="G44" s="85"/>
      <c r="H44" s="85"/>
    </row>
    <row r="45" spans="1:25" ht="17.25" x14ac:dyDescent="0.3">
      <c r="A45" s="167" t="s">
        <v>0</v>
      </c>
      <c r="B45" s="168">
        <v>2019</v>
      </c>
      <c r="C45" s="168"/>
      <c r="D45" s="166">
        <v>2020</v>
      </c>
      <c r="E45" s="166"/>
      <c r="F45" s="85"/>
      <c r="G45" s="85"/>
      <c r="H45" s="85"/>
    </row>
    <row r="46" spans="1:25" ht="17.25" x14ac:dyDescent="0.3">
      <c r="A46" s="167"/>
      <c r="B46" s="120" t="s">
        <v>93</v>
      </c>
      <c r="C46" s="120" t="s">
        <v>94</v>
      </c>
      <c r="D46" s="120" t="s">
        <v>93</v>
      </c>
      <c r="E46" s="120" t="s">
        <v>94</v>
      </c>
      <c r="F46" s="85"/>
      <c r="G46" s="85"/>
      <c r="H46" s="85"/>
    </row>
    <row r="47" spans="1:25" ht="17.25" x14ac:dyDescent="0.25">
      <c r="A47" s="121" t="s">
        <v>1</v>
      </c>
      <c r="B47" s="122">
        <v>210600</v>
      </c>
      <c r="C47" s="122">
        <v>214100</v>
      </c>
      <c r="D47" s="122">
        <v>201400</v>
      </c>
      <c r="E47" s="122">
        <v>209500</v>
      </c>
    </row>
    <row r="48" spans="1:25" ht="17.25" x14ac:dyDescent="0.25">
      <c r="A48" s="123" t="s">
        <v>2</v>
      </c>
      <c r="B48" s="124">
        <v>199200</v>
      </c>
      <c r="C48" s="124">
        <v>202000</v>
      </c>
      <c r="D48" s="124">
        <v>176700</v>
      </c>
      <c r="E48" s="124">
        <v>185900</v>
      </c>
    </row>
    <row r="49" spans="1:5" ht="17.25" x14ac:dyDescent="0.25">
      <c r="A49" s="121" t="s">
        <v>3</v>
      </c>
      <c r="B49" s="122">
        <v>155800</v>
      </c>
      <c r="C49" s="122">
        <v>158900</v>
      </c>
      <c r="D49" s="122">
        <v>141800</v>
      </c>
      <c r="E49" s="122">
        <v>149200</v>
      </c>
    </row>
    <row r="50" spans="1:5" ht="17.25" x14ac:dyDescent="0.25">
      <c r="A50" s="123" t="s">
        <v>4</v>
      </c>
      <c r="B50" s="124">
        <v>43400</v>
      </c>
      <c r="C50" s="124">
        <v>43100</v>
      </c>
      <c r="D50" s="124">
        <v>34900</v>
      </c>
      <c r="E50" s="124">
        <v>36700</v>
      </c>
    </row>
    <row r="51" spans="1:5" ht="18" thickBot="1" x14ac:dyDescent="0.3">
      <c r="A51" s="127" t="s">
        <v>5</v>
      </c>
      <c r="B51" s="128">
        <v>11400</v>
      </c>
      <c r="C51" s="128">
        <v>12100</v>
      </c>
      <c r="D51" s="128">
        <v>24700</v>
      </c>
      <c r="E51" s="128">
        <v>23600</v>
      </c>
    </row>
    <row r="52" spans="1:5" ht="17.25" x14ac:dyDescent="0.25">
      <c r="A52" s="129" t="s">
        <v>6</v>
      </c>
      <c r="B52" s="130">
        <v>5.4000000000000006E-2</v>
      </c>
      <c r="C52" s="130">
        <v>5.7000000000000002E-2</v>
      </c>
      <c r="D52" s="130">
        <v>0.12300000000000001</v>
      </c>
      <c r="E52" s="130">
        <v>0.113</v>
      </c>
    </row>
    <row r="53" spans="1:5" ht="17.25" x14ac:dyDescent="0.25">
      <c r="A53" s="121" t="s">
        <v>7</v>
      </c>
      <c r="B53" s="126">
        <v>0.59</v>
      </c>
      <c r="C53" s="126">
        <v>0.59899999999999998</v>
      </c>
      <c r="D53" s="126">
        <v>0.55799999999999994</v>
      </c>
      <c r="E53" s="126">
        <v>0.57999999999999996</v>
      </c>
    </row>
    <row r="54" spans="1:5" ht="17.25" x14ac:dyDescent="0.25">
      <c r="A54" s="123" t="s">
        <v>8</v>
      </c>
      <c r="B54" s="125">
        <v>0.55799999999999994</v>
      </c>
      <c r="C54" s="125">
        <v>0.56499999999999995</v>
      </c>
      <c r="D54" s="125">
        <v>0.48899999999999999</v>
      </c>
      <c r="E54" s="125">
        <v>0.51500000000000001</v>
      </c>
    </row>
  </sheetData>
  <mergeCells count="6">
    <mergeCell ref="V2:W2"/>
    <mergeCell ref="A45:A46"/>
    <mergeCell ref="B45:C45"/>
    <mergeCell ref="D45:E45"/>
    <mergeCell ref="S2:S3"/>
    <mergeCell ref="T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D1" zoomScale="90" zoomScaleNormal="90" workbookViewId="0">
      <selection activeCell="J5" sqref="J5"/>
    </sheetView>
  </sheetViews>
  <sheetFormatPr defaultRowHeight="15" x14ac:dyDescent="0.25"/>
  <cols>
    <col min="1" max="1" width="32.140625" bestFit="1" customWidth="1"/>
    <col min="2" max="2" width="17.85546875" customWidth="1"/>
    <col min="3" max="3" width="19.42578125" customWidth="1"/>
    <col min="5" max="5" width="17.5703125" bestFit="1" customWidth="1"/>
    <col min="6" max="6" width="18" bestFit="1" customWidth="1"/>
    <col min="7" max="7" width="17.85546875" bestFit="1" customWidth="1"/>
    <col min="10" max="10" width="31.5703125" customWidth="1"/>
    <col min="11" max="11" width="7.28515625" customWidth="1"/>
    <col min="12" max="12" width="10.85546875" customWidth="1"/>
    <col min="13" max="13" width="9.85546875" customWidth="1"/>
    <col min="14" max="14" width="32.42578125" bestFit="1" customWidth="1"/>
    <col min="16" max="16" width="4" customWidth="1"/>
    <col min="17" max="17" width="3.5703125" bestFit="1" customWidth="1"/>
    <col min="19" max="19" width="32.140625" bestFit="1" customWidth="1"/>
    <col min="20" max="20" width="14" customWidth="1"/>
    <col min="21" max="21" width="13.42578125" customWidth="1"/>
    <col min="22" max="22" width="11.7109375" bestFit="1" customWidth="1"/>
    <col min="23" max="23" width="12.85546875" customWidth="1"/>
    <col min="24" max="24" width="9.7109375" customWidth="1"/>
  </cols>
  <sheetData>
    <row r="1" spans="1:23" ht="15.75" thickBot="1" x14ac:dyDescent="0.3">
      <c r="A1" t="s">
        <v>68</v>
      </c>
    </row>
    <row r="2" spans="1:23" ht="16.5" x14ac:dyDescent="0.3">
      <c r="A2" s="2" t="s">
        <v>0</v>
      </c>
      <c r="B2" s="45" t="s">
        <v>113</v>
      </c>
      <c r="C2" s="45" t="s">
        <v>116</v>
      </c>
      <c r="D2" s="44">
        <v>2019</v>
      </c>
      <c r="E2" s="46" t="s">
        <v>117</v>
      </c>
      <c r="F2" s="46" t="s">
        <v>112</v>
      </c>
      <c r="G2" s="46" t="s">
        <v>118</v>
      </c>
      <c r="J2" s="37" t="s">
        <v>22</v>
      </c>
      <c r="K2" s="21"/>
      <c r="L2" s="21"/>
      <c r="M2" s="21"/>
      <c r="N2" s="21"/>
      <c r="O2" s="21"/>
      <c r="P2" s="22"/>
      <c r="Q2" s="23"/>
      <c r="S2" s="169" t="s">
        <v>0</v>
      </c>
      <c r="T2" s="166">
        <v>2019</v>
      </c>
      <c r="U2" s="166"/>
      <c r="V2" s="166">
        <v>2020</v>
      </c>
      <c r="W2" s="166"/>
    </row>
    <row r="3" spans="1:23" ht="34.5" x14ac:dyDescent="0.3">
      <c r="A3" s="3" t="s">
        <v>53</v>
      </c>
      <c r="B3" s="3">
        <v>35.799999999999997</v>
      </c>
      <c r="C3" s="3">
        <v>33</v>
      </c>
      <c r="D3" s="5">
        <v>33.5</v>
      </c>
      <c r="E3" s="5">
        <v>30.5</v>
      </c>
      <c r="F3" s="3">
        <v>30.2</v>
      </c>
      <c r="G3" s="3">
        <v>27</v>
      </c>
      <c r="J3" s="24" t="s">
        <v>18</v>
      </c>
      <c r="K3" s="25">
        <f>ABS(G14-F14)</f>
        <v>3200</v>
      </c>
      <c r="L3" s="26" t="str">
        <f>IF(G14&lt;F14, "fewer", "more")</f>
        <v>fewer</v>
      </c>
      <c r="M3" s="25" t="s">
        <v>17</v>
      </c>
      <c r="N3" s="25"/>
      <c r="O3" s="25"/>
      <c r="P3" s="27"/>
      <c r="Q3" s="28"/>
      <c r="S3" s="169"/>
      <c r="T3" s="153" t="str">
        <f>B13</f>
        <v>Sept 2019</v>
      </c>
      <c r="U3" s="154" t="str">
        <f>C13</f>
        <v>Oct 2019</v>
      </c>
      <c r="V3" s="154" t="str">
        <f>F13</f>
        <v>Sept 2020</v>
      </c>
      <c r="W3" s="154" t="str">
        <f>G13</f>
        <v>Oct 2020</v>
      </c>
    </row>
    <row r="4" spans="1:23" ht="17.25" x14ac:dyDescent="0.3">
      <c r="A4" s="4" t="s">
        <v>54</v>
      </c>
      <c r="B4" s="4">
        <v>31.7</v>
      </c>
      <c r="C4" s="4">
        <v>28.9</v>
      </c>
      <c r="D4" s="6">
        <v>29.3</v>
      </c>
      <c r="E4" s="6">
        <v>21.7</v>
      </c>
      <c r="F4" s="4">
        <v>22.5</v>
      </c>
      <c r="G4" s="4">
        <v>21.8</v>
      </c>
      <c r="J4" s="24" t="s">
        <v>9</v>
      </c>
      <c r="K4" s="25">
        <f>ABS(G15-F15)</f>
        <v>700</v>
      </c>
      <c r="L4" s="26" t="str">
        <f>IF(G15&lt;F15, "fewer", "more")</f>
        <v>fewer</v>
      </c>
      <c r="M4" s="25" t="s">
        <v>13</v>
      </c>
      <c r="N4" s="25"/>
      <c r="O4" s="25"/>
      <c r="P4" s="27"/>
      <c r="Q4" s="28"/>
      <c r="S4" s="155" t="s">
        <v>1</v>
      </c>
      <c r="T4" s="156">
        <f t="shared" ref="T4:U11" si="0">B14</f>
        <v>35800</v>
      </c>
      <c r="U4" s="156">
        <f t="shared" si="0"/>
        <v>33000</v>
      </c>
      <c r="V4" s="156">
        <f t="shared" ref="V4:W11" si="1">F14</f>
        <v>30200</v>
      </c>
      <c r="W4" s="156">
        <f t="shared" si="1"/>
        <v>27000</v>
      </c>
    </row>
    <row r="5" spans="1:23" ht="17.25" x14ac:dyDescent="0.3">
      <c r="A5" s="3" t="s">
        <v>55</v>
      </c>
      <c r="B5" s="3">
        <v>18.399999999999999</v>
      </c>
      <c r="C5" s="3">
        <v>15.5</v>
      </c>
      <c r="D5" s="5">
        <v>14.5</v>
      </c>
      <c r="E5" s="5">
        <v>14.4</v>
      </c>
      <c r="F5" s="3">
        <v>13.3</v>
      </c>
      <c r="G5" s="3">
        <v>11.5</v>
      </c>
      <c r="J5" s="24" t="s">
        <v>10</v>
      </c>
      <c r="K5" s="25">
        <f>ABS(G16-F16)</f>
        <v>1800</v>
      </c>
      <c r="L5" s="26" t="str">
        <f>IF(G16&lt;F16, "fewer", "more")</f>
        <v>fewer</v>
      </c>
      <c r="M5" s="25" t="s">
        <v>14</v>
      </c>
      <c r="N5" s="25"/>
      <c r="O5" s="25"/>
      <c r="P5" s="27"/>
      <c r="Q5" s="28"/>
      <c r="S5" s="157" t="s">
        <v>2</v>
      </c>
      <c r="T5" s="158">
        <f t="shared" si="0"/>
        <v>31700</v>
      </c>
      <c r="U5" s="158">
        <f t="shared" si="0"/>
        <v>28900</v>
      </c>
      <c r="V5" s="158">
        <f t="shared" si="1"/>
        <v>22500</v>
      </c>
      <c r="W5" s="158">
        <f t="shared" si="1"/>
        <v>21800</v>
      </c>
    </row>
    <row r="6" spans="1:23" ht="17.25" x14ac:dyDescent="0.3">
      <c r="A6" s="4" t="s">
        <v>56</v>
      </c>
      <c r="B6" s="4">
        <v>13.3</v>
      </c>
      <c r="C6" s="4">
        <v>13.4</v>
      </c>
      <c r="D6" s="6">
        <v>14.8</v>
      </c>
      <c r="E6" s="6">
        <v>7.3</v>
      </c>
      <c r="F6" s="4">
        <v>9.1999999999999993</v>
      </c>
      <c r="G6" s="4">
        <v>10.4</v>
      </c>
      <c r="J6" s="24" t="s">
        <v>11</v>
      </c>
      <c r="K6" s="25">
        <f>ABS(G17-F17)</f>
        <v>1200</v>
      </c>
      <c r="L6" s="86" t="str">
        <f>IF(G17&lt;F17, "fewer", "more")</f>
        <v>more</v>
      </c>
      <c r="M6" s="25" t="s">
        <v>15</v>
      </c>
      <c r="N6" s="25"/>
      <c r="O6" s="25"/>
      <c r="P6" s="27"/>
      <c r="Q6" s="28"/>
      <c r="S6" s="155" t="s">
        <v>3</v>
      </c>
      <c r="T6" s="156">
        <f t="shared" si="0"/>
        <v>18400</v>
      </c>
      <c r="U6" s="156">
        <f t="shared" si="0"/>
        <v>15500</v>
      </c>
      <c r="V6" s="156">
        <f t="shared" si="1"/>
        <v>13300</v>
      </c>
      <c r="W6" s="156">
        <f t="shared" si="1"/>
        <v>11500</v>
      </c>
    </row>
    <row r="7" spans="1:23" ht="17.25" x14ac:dyDescent="0.3">
      <c r="A7" s="3" t="s">
        <v>57</v>
      </c>
      <c r="B7" s="3">
        <v>4.0999999999999996</v>
      </c>
      <c r="C7" s="3">
        <v>4</v>
      </c>
      <c r="D7" s="5">
        <v>4.2</v>
      </c>
      <c r="E7" s="5">
        <v>8.8000000000000007</v>
      </c>
      <c r="F7" s="3">
        <v>7.7</v>
      </c>
      <c r="G7" s="3">
        <v>5.2</v>
      </c>
      <c r="J7" s="24" t="s">
        <v>5</v>
      </c>
      <c r="K7" s="25">
        <f t="shared" ref="K7" si="2">ABS(G18-F18)</f>
        <v>2500</v>
      </c>
      <c r="L7" s="26" t="str">
        <f>IF(G18&lt;F18, "fewer", "more")</f>
        <v>fewer</v>
      </c>
      <c r="M7" s="25" t="s">
        <v>16</v>
      </c>
      <c r="N7" s="25"/>
      <c r="O7" s="25"/>
      <c r="P7" s="27"/>
      <c r="Q7" s="28"/>
      <c r="S7" s="157" t="s">
        <v>4</v>
      </c>
      <c r="T7" s="158">
        <f t="shared" si="0"/>
        <v>13300</v>
      </c>
      <c r="U7" s="158">
        <f t="shared" si="0"/>
        <v>13400</v>
      </c>
      <c r="V7" s="158">
        <f t="shared" si="1"/>
        <v>9200</v>
      </c>
      <c r="W7" s="158">
        <f t="shared" si="1"/>
        <v>10400</v>
      </c>
    </row>
    <row r="8" spans="1:23" ht="18" thickBot="1" x14ac:dyDescent="0.35">
      <c r="A8" s="4" t="s">
        <v>58</v>
      </c>
      <c r="B8" s="4">
        <v>11.5</v>
      </c>
      <c r="C8" s="4">
        <v>12.1</v>
      </c>
      <c r="D8" s="6">
        <v>12.5</v>
      </c>
      <c r="E8" s="6">
        <v>28.9</v>
      </c>
      <c r="F8" s="4">
        <v>25.5</v>
      </c>
      <c r="G8" s="4">
        <v>19.3</v>
      </c>
      <c r="J8" s="24" t="s">
        <v>19</v>
      </c>
      <c r="K8" s="29">
        <f>ABS(G19-F19)</f>
        <v>6.2E-2</v>
      </c>
      <c r="L8" s="26" t="str">
        <f>IF(G19&lt;F19, "lower", "higher")</f>
        <v>lower</v>
      </c>
      <c r="M8" s="25" t="s">
        <v>21</v>
      </c>
      <c r="N8" s="25"/>
      <c r="O8" s="25"/>
      <c r="P8" s="27"/>
      <c r="Q8" s="28"/>
      <c r="S8" s="159" t="s">
        <v>5</v>
      </c>
      <c r="T8" s="160">
        <f t="shared" si="0"/>
        <v>4100</v>
      </c>
      <c r="U8" s="160">
        <f t="shared" si="0"/>
        <v>4000</v>
      </c>
      <c r="V8" s="160">
        <f t="shared" si="1"/>
        <v>7700</v>
      </c>
      <c r="W8" s="160">
        <f t="shared" si="1"/>
        <v>5200</v>
      </c>
    </row>
    <row r="9" spans="1:23" ht="17.25" x14ac:dyDescent="0.3">
      <c r="A9" s="3" t="s">
        <v>59</v>
      </c>
      <c r="B9" s="3">
        <v>71.599999999999994</v>
      </c>
      <c r="C9" s="3">
        <v>67.099999999999994</v>
      </c>
      <c r="D9" s="5">
        <v>68</v>
      </c>
      <c r="E9" s="5">
        <v>68.400000000000006</v>
      </c>
      <c r="F9" s="3">
        <v>71.900000000000006</v>
      </c>
      <c r="G9" s="3">
        <v>69.099999999999994</v>
      </c>
      <c r="H9" s="83"/>
      <c r="J9" s="24" t="s">
        <v>20</v>
      </c>
      <c r="K9" s="29">
        <f>ABS(G20-F20)</f>
        <v>2.8000000000000136E-2</v>
      </c>
      <c r="L9" s="26" t="str">
        <f>IF(G20&lt;F20, "lower", "higher")</f>
        <v>lower</v>
      </c>
      <c r="M9" s="25" t="s">
        <v>21</v>
      </c>
      <c r="N9" s="25"/>
      <c r="O9" s="25"/>
      <c r="P9" s="27"/>
      <c r="Q9" s="28"/>
      <c r="S9" s="161" t="s">
        <v>6</v>
      </c>
      <c r="T9" s="162">
        <f t="shared" si="0"/>
        <v>0.115</v>
      </c>
      <c r="U9" s="162">
        <f t="shared" si="0"/>
        <v>0.121</v>
      </c>
      <c r="V9" s="162">
        <f t="shared" si="1"/>
        <v>0.255</v>
      </c>
      <c r="W9" s="162">
        <f t="shared" si="1"/>
        <v>0.193</v>
      </c>
    </row>
    <row r="10" spans="1:23" ht="17.25" x14ac:dyDescent="0.3">
      <c r="A10" s="4" t="s">
        <v>60</v>
      </c>
      <c r="B10" s="4">
        <v>63.4</v>
      </c>
      <c r="C10" s="4">
        <v>58.7</v>
      </c>
      <c r="D10" s="6">
        <v>59.4</v>
      </c>
      <c r="E10" s="6">
        <v>48.7</v>
      </c>
      <c r="F10" s="4">
        <v>53.6</v>
      </c>
      <c r="G10" s="4">
        <v>55.8</v>
      </c>
      <c r="J10" s="24" t="s">
        <v>8</v>
      </c>
      <c r="K10" s="29">
        <f>ABS(G21-F21)</f>
        <v>2.1999999999999909E-2</v>
      </c>
      <c r="L10" s="26" t="str">
        <f>IF(G21&lt;F21, "lower", "higher")</f>
        <v>higher</v>
      </c>
      <c r="M10" s="25" t="s">
        <v>21</v>
      </c>
      <c r="N10" s="25"/>
      <c r="O10" s="25"/>
      <c r="P10" s="27"/>
      <c r="Q10" s="28"/>
      <c r="S10" s="155" t="s">
        <v>7</v>
      </c>
      <c r="T10" s="163">
        <f t="shared" si="0"/>
        <v>0.71599999999999997</v>
      </c>
      <c r="U10" s="163">
        <f t="shared" si="0"/>
        <v>0.67099999999999993</v>
      </c>
      <c r="V10" s="163">
        <f t="shared" si="1"/>
        <v>0.71900000000000008</v>
      </c>
      <c r="W10" s="163">
        <f t="shared" si="1"/>
        <v>0.69099999999999995</v>
      </c>
    </row>
    <row r="11" spans="1:23" ht="17.25" x14ac:dyDescent="0.3">
      <c r="J11" s="24"/>
      <c r="K11" s="25"/>
      <c r="L11" s="25"/>
      <c r="M11" s="25"/>
      <c r="N11" s="25"/>
      <c r="O11" s="25"/>
      <c r="P11" s="27"/>
      <c r="Q11" s="28"/>
      <c r="S11" s="157" t="s">
        <v>8</v>
      </c>
      <c r="T11" s="164">
        <f t="shared" si="0"/>
        <v>0.63400000000000001</v>
      </c>
      <c r="U11" s="164">
        <f t="shared" si="0"/>
        <v>0.58700000000000008</v>
      </c>
      <c r="V11" s="164">
        <f t="shared" si="1"/>
        <v>0.53600000000000003</v>
      </c>
      <c r="W11" s="164">
        <f t="shared" si="1"/>
        <v>0.55799999999999994</v>
      </c>
    </row>
    <row r="12" spans="1:23" ht="16.5" x14ac:dyDescent="0.3">
      <c r="A12" t="s">
        <v>24</v>
      </c>
      <c r="J12" s="24"/>
      <c r="K12" s="25"/>
      <c r="L12" s="25"/>
      <c r="M12" s="25"/>
      <c r="N12" s="25"/>
      <c r="O12" s="25"/>
      <c r="P12" s="27"/>
      <c r="Q12" s="28"/>
    </row>
    <row r="13" spans="1:23" ht="16.5" x14ac:dyDescent="0.3">
      <c r="A13" s="7" t="s">
        <v>0</v>
      </c>
      <c r="B13" s="48" t="str">
        <f>B2</f>
        <v>Sept 2019</v>
      </c>
      <c r="C13" s="48" t="str">
        <f>C2</f>
        <v>Oct 2019</v>
      </c>
      <c r="D13" s="48">
        <f t="shared" ref="D13:G13" si="3">D2</f>
        <v>2019</v>
      </c>
      <c r="E13" s="48" t="str">
        <f t="shared" si="3"/>
        <v>Aug 2020</v>
      </c>
      <c r="F13" s="48" t="str">
        <f t="shared" si="3"/>
        <v>Sept 2020</v>
      </c>
      <c r="G13" s="48" t="str">
        <f t="shared" si="3"/>
        <v>Oct 2020</v>
      </c>
      <c r="J13" s="38" t="s">
        <v>71</v>
      </c>
      <c r="K13" s="25"/>
      <c r="L13" s="25"/>
      <c r="M13" s="25"/>
      <c r="N13" s="25"/>
      <c r="O13" s="25"/>
      <c r="P13" s="27"/>
      <c r="Q13" s="28"/>
    </row>
    <row r="14" spans="1:23" ht="16.5" x14ac:dyDescent="0.3">
      <c r="A14" s="9" t="s">
        <v>1</v>
      </c>
      <c r="B14" s="13">
        <f t="shared" ref="B14:G18" si="4">B3*1000</f>
        <v>35800</v>
      </c>
      <c r="C14" s="13">
        <f t="shared" si="4"/>
        <v>33000</v>
      </c>
      <c r="D14" s="13">
        <f t="shared" si="4"/>
        <v>33500</v>
      </c>
      <c r="E14" s="13">
        <f t="shared" si="4"/>
        <v>30500</v>
      </c>
      <c r="F14" s="13">
        <f t="shared" si="4"/>
        <v>30200</v>
      </c>
      <c r="G14" s="13">
        <f>G3*1000</f>
        <v>27000</v>
      </c>
      <c r="H14" s="15"/>
      <c r="I14" s="15"/>
      <c r="J14" s="24" t="s">
        <v>18</v>
      </c>
      <c r="K14" s="25">
        <f>ABS(G14-D14)</f>
        <v>6500</v>
      </c>
      <c r="L14" s="26" t="str">
        <f>IF(G14&lt;D14, "fewer", "more")</f>
        <v>fewer</v>
      </c>
      <c r="M14" s="25" t="s">
        <v>17</v>
      </c>
      <c r="N14" s="25"/>
      <c r="O14" s="25"/>
      <c r="P14" s="27"/>
      <c r="Q14" s="28"/>
    </row>
    <row r="15" spans="1:23" ht="16.5" x14ac:dyDescent="0.3">
      <c r="A15" s="10" t="s">
        <v>2</v>
      </c>
      <c r="B15" s="14">
        <f t="shared" si="4"/>
        <v>31700</v>
      </c>
      <c r="C15" s="14">
        <f t="shared" si="4"/>
        <v>28900</v>
      </c>
      <c r="D15" s="14">
        <f t="shared" si="4"/>
        <v>29300</v>
      </c>
      <c r="E15" s="14">
        <f t="shared" si="4"/>
        <v>21700</v>
      </c>
      <c r="F15" s="14">
        <f t="shared" si="4"/>
        <v>22500</v>
      </c>
      <c r="G15" s="14">
        <f t="shared" si="4"/>
        <v>21800</v>
      </c>
      <c r="H15" s="15"/>
      <c r="I15" s="15"/>
      <c r="J15" s="24" t="s">
        <v>9</v>
      </c>
      <c r="K15" s="25">
        <f t="shared" ref="K15:K20" si="5">ABS(G15-D15)</f>
        <v>7500</v>
      </c>
      <c r="L15" s="26" t="str">
        <f>IF(G15&lt;D15, "fewer", "more")</f>
        <v>fewer</v>
      </c>
      <c r="M15" s="25" t="s">
        <v>13</v>
      </c>
      <c r="N15" s="25"/>
      <c r="O15" s="25"/>
      <c r="P15" s="27"/>
      <c r="Q15" s="28"/>
    </row>
    <row r="16" spans="1:23" ht="16.5" x14ac:dyDescent="0.3">
      <c r="A16" s="9" t="s">
        <v>3</v>
      </c>
      <c r="B16" s="13">
        <f t="shared" si="4"/>
        <v>18400</v>
      </c>
      <c r="C16" s="13">
        <f t="shared" si="4"/>
        <v>15500</v>
      </c>
      <c r="D16" s="13">
        <f t="shared" si="4"/>
        <v>14500</v>
      </c>
      <c r="E16" s="13">
        <f t="shared" si="4"/>
        <v>14400</v>
      </c>
      <c r="F16" s="13">
        <f t="shared" si="4"/>
        <v>13300</v>
      </c>
      <c r="G16" s="13">
        <f t="shared" si="4"/>
        <v>11500</v>
      </c>
      <c r="H16" s="15"/>
      <c r="I16" s="15"/>
      <c r="J16" s="24" t="s">
        <v>10</v>
      </c>
      <c r="K16" s="25">
        <f t="shared" si="5"/>
        <v>3000</v>
      </c>
      <c r="L16" s="26" t="str">
        <f>IF(G16&lt;D16, "fewer", "more")</f>
        <v>fewer</v>
      </c>
      <c r="M16" s="25" t="s">
        <v>14</v>
      </c>
      <c r="N16" s="25"/>
      <c r="O16" s="25"/>
      <c r="P16" s="27"/>
      <c r="Q16" s="28"/>
    </row>
    <row r="17" spans="1:17" ht="16.5" x14ac:dyDescent="0.3">
      <c r="A17" s="10" t="s">
        <v>4</v>
      </c>
      <c r="B17" s="14">
        <f t="shared" si="4"/>
        <v>13300</v>
      </c>
      <c r="C17" s="14">
        <f t="shared" si="4"/>
        <v>13400</v>
      </c>
      <c r="D17" s="14">
        <f t="shared" si="4"/>
        <v>14800</v>
      </c>
      <c r="E17" s="14">
        <f t="shared" si="4"/>
        <v>7300</v>
      </c>
      <c r="F17" s="14">
        <f t="shared" si="4"/>
        <v>9200</v>
      </c>
      <c r="G17" s="14">
        <f t="shared" si="4"/>
        <v>10400</v>
      </c>
      <c r="H17" s="15"/>
      <c r="I17" s="15"/>
      <c r="J17" s="24" t="s">
        <v>11</v>
      </c>
      <c r="K17" s="25">
        <f>ABS(G17-D17)</f>
        <v>4400</v>
      </c>
      <c r="L17" s="26" t="str">
        <f>IF(G17&lt;D17, "fewer", "more")</f>
        <v>fewer</v>
      </c>
      <c r="M17" s="25" t="s">
        <v>15</v>
      </c>
      <c r="N17" s="25"/>
      <c r="O17" s="25"/>
      <c r="P17" s="27"/>
      <c r="Q17" s="28"/>
    </row>
    <row r="18" spans="1:17" ht="16.5" x14ac:dyDescent="0.3">
      <c r="A18" s="9" t="s">
        <v>5</v>
      </c>
      <c r="B18" s="13">
        <f t="shared" si="4"/>
        <v>4100</v>
      </c>
      <c r="C18" s="13">
        <f t="shared" si="4"/>
        <v>4000</v>
      </c>
      <c r="D18" s="13">
        <f t="shared" si="4"/>
        <v>4200</v>
      </c>
      <c r="E18" s="13">
        <f t="shared" si="4"/>
        <v>8800</v>
      </c>
      <c r="F18" s="13">
        <f t="shared" si="4"/>
        <v>7700</v>
      </c>
      <c r="G18" s="13">
        <f t="shared" si="4"/>
        <v>5200</v>
      </c>
      <c r="H18" s="15"/>
      <c r="I18" s="15"/>
      <c r="J18" s="24" t="s">
        <v>5</v>
      </c>
      <c r="K18" s="25">
        <f t="shared" si="5"/>
        <v>1000</v>
      </c>
      <c r="L18" s="26" t="str">
        <f>IF(G18&lt;D18, "fewer", "more")</f>
        <v>more</v>
      </c>
      <c r="M18" s="25" t="s">
        <v>16</v>
      </c>
      <c r="N18" s="25"/>
      <c r="O18" s="25"/>
      <c r="P18" s="27"/>
      <c r="Q18" s="28"/>
    </row>
    <row r="19" spans="1:17" ht="16.5" x14ac:dyDescent="0.3">
      <c r="A19" s="10" t="s">
        <v>6</v>
      </c>
      <c r="B19" s="11">
        <f t="shared" ref="B19:G21" si="6">B8/100</f>
        <v>0.115</v>
      </c>
      <c r="C19" s="11">
        <f t="shared" si="6"/>
        <v>0.121</v>
      </c>
      <c r="D19" s="11">
        <f t="shared" si="6"/>
        <v>0.125</v>
      </c>
      <c r="E19" s="11">
        <f t="shared" si="6"/>
        <v>0.28899999999999998</v>
      </c>
      <c r="F19" s="11">
        <f t="shared" si="6"/>
        <v>0.255</v>
      </c>
      <c r="G19" s="11">
        <f t="shared" si="6"/>
        <v>0.193</v>
      </c>
      <c r="H19" s="16"/>
      <c r="J19" s="24" t="s">
        <v>19</v>
      </c>
      <c r="K19" s="29">
        <f t="shared" si="5"/>
        <v>6.8000000000000005E-2</v>
      </c>
      <c r="L19" s="26" t="str">
        <f>IF(G19&lt;D19, "lower", "higher")</f>
        <v>higher</v>
      </c>
      <c r="M19" s="25" t="s">
        <v>70</v>
      </c>
      <c r="N19" s="25"/>
      <c r="O19" s="25"/>
      <c r="P19" s="27"/>
      <c r="Q19" s="28"/>
    </row>
    <row r="20" spans="1:17" ht="16.5" x14ac:dyDescent="0.3">
      <c r="A20" s="9" t="s">
        <v>7</v>
      </c>
      <c r="B20" s="12">
        <f t="shared" si="6"/>
        <v>0.71599999999999997</v>
      </c>
      <c r="C20" s="12">
        <f t="shared" si="6"/>
        <v>0.67099999999999993</v>
      </c>
      <c r="D20" s="12">
        <f t="shared" si="6"/>
        <v>0.68</v>
      </c>
      <c r="E20" s="12">
        <f t="shared" si="6"/>
        <v>0.68400000000000005</v>
      </c>
      <c r="F20" s="12">
        <f t="shared" si="6"/>
        <v>0.71900000000000008</v>
      </c>
      <c r="G20" s="12">
        <f t="shared" si="6"/>
        <v>0.69099999999999995</v>
      </c>
      <c r="H20" s="16"/>
      <c r="J20" s="24" t="s">
        <v>20</v>
      </c>
      <c r="K20" s="29">
        <f t="shared" si="5"/>
        <v>1.0999999999999899E-2</v>
      </c>
      <c r="L20" s="26" t="str">
        <f>IF(G20&lt;D20, "lower", "higher")</f>
        <v>higher</v>
      </c>
      <c r="M20" s="25" t="s">
        <v>70</v>
      </c>
      <c r="N20" s="25"/>
      <c r="O20" s="25"/>
      <c r="P20" s="27"/>
      <c r="Q20" s="28"/>
    </row>
    <row r="21" spans="1:17" ht="16.5" x14ac:dyDescent="0.3">
      <c r="A21" s="10" t="s">
        <v>8</v>
      </c>
      <c r="B21" s="11">
        <f t="shared" si="6"/>
        <v>0.63400000000000001</v>
      </c>
      <c r="C21" s="11">
        <f t="shared" si="6"/>
        <v>0.58700000000000008</v>
      </c>
      <c r="D21" s="11">
        <f>D10/100</f>
        <v>0.59399999999999997</v>
      </c>
      <c r="E21" s="11">
        <f t="shared" si="6"/>
        <v>0.48700000000000004</v>
      </c>
      <c r="F21" s="11">
        <f t="shared" si="6"/>
        <v>0.53600000000000003</v>
      </c>
      <c r="G21" s="11">
        <f>G10/100</f>
        <v>0.55799999999999994</v>
      </c>
      <c r="H21" s="16"/>
      <c r="J21" s="24" t="s">
        <v>8</v>
      </c>
      <c r="K21" s="29">
        <f>ABS(G21-D21)</f>
        <v>3.6000000000000032E-2</v>
      </c>
      <c r="L21" s="26" t="str">
        <f>IF(G21&lt;D21, "lower", "higher")</f>
        <v>lower</v>
      </c>
      <c r="M21" s="25" t="s">
        <v>70</v>
      </c>
      <c r="N21" s="25"/>
      <c r="O21" s="25"/>
      <c r="P21" s="27"/>
      <c r="Q21" s="28"/>
    </row>
    <row r="22" spans="1:17" ht="16.5" x14ac:dyDescent="0.3">
      <c r="J22" s="24"/>
      <c r="K22" s="25"/>
      <c r="L22" s="25"/>
      <c r="M22" s="25"/>
      <c r="N22" s="25"/>
      <c r="O22" s="25"/>
      <c r="P22" s="27"/>
      <c r="Q22" s="28"/>
    </row>
    <row r="23" spans="1:17" ht="17.25" thickBot="1" x14ac:dyDescent="0.35">
      <c r="A23" t="s">
        <v>42</v>
      </c>
      <c r="F23" s="16"/>
      <c r="J23" s="24"/>
      <c r="K23" s="25"/>
      <c r="L23" s="25"/>
      <c r="M23" s="25"/>
      <c r="N23" s="25"/>
      <c r="O23" s="25"/>
      <c r="P23" s="27"/>
      <c r="Q23" s="28"/>
    </row>
    <row r="24" spans="1:17" ht="16.5" x14ac:dyDescent="0.3">
      <c r="A24" s="60" t="s">
        <v>43</v>
      </c>
      <c r="B24" s="22" t="s">
        <v>40</v>
      </c>
      <c r="C24" s="23" t="s">
        <v>41</v>
      </c>
      <c r="F24" s="16"/>
      <c r="H24" s="77"/>
      <c r="J24" s="38" t="s">
        <v>37</v>
      </c>
      <c r="K24" s="25"/>
      <c r="L24" s="25"/>
      <c r="M24" s="25"/>
      <c r="N24" s="25"/>
      <c r="O24" s="25"/>
      <c r="P24" s="27"/>
      <c r="Q24" s="28"/>
    </row>
    <row r="25" spans="1:17" ht="16.5" x14ac:dyDescent="0.3">
      <c r="A25" s="24" t="s">
        <v>18</v>
      </c>
      <c r="B25" s="26">
        <f>(G14-F14)</f>
        <v>-3200</v>
      </c>
      <c r="C25" s="61">
        <f>(C14-B14)</f>
        <v>-2800</v>
      </c>
      <c r="F25" s="16"/>
      <c r="J25" s="24" t="s">
        <v>18</v>
      </c>
      <c r="K25" s="30">
        <f>ABS(G14-C14)</f>
        <v>6000</v>
      </c>
      <c r="L25" s="26" t="str">
        <f>IF(G14&lt;C14, "fewer", "more")</f>
        <v>fewer</v>
      </c>
      <c r="M25" s="25" t="s">
        <v>17</v>
      </c>
      <c r="N25" s="25"/>
      <c r="O25" s="25"/>
      <c r="P25" s="27"/>
      <c r="Q25" s="28"/>
    </row>
    <row r="26" spans="1:17" ht="16.5" x14ac:dyDescent="0.3">
      <c r="A26" s="24" t="s">
        <v>9</v>
      </c>
      <c r="B26" s="26">
        <f>(G15-F15)</f>
        <v>-700</v>
      </c>
      <c r="C26" s="61">
        <f>(C15-B15)</f>
        <v>-2800</v>
      </c>
      <c r="F26" s="16"/>
      <c r="I26" s="15"/>
      <c r="J26" s="24" t="s">
        <v>9</v>
      </c>
      <c r="K26" s="30">
        <f t="shared" ref="K26:K32" si="7">ABS(G15-C15)</f>
        <v>7100</v>
      </c>
      <c r="L26" s="26" t="str">
        <f t="shared" ref="L26:L28" si="8">IF(G15&lt;C15, "fewer", "more")</f>
        <v>fewer</v>
      </c>
      <c r="M26" s="25" t="s">
        <v>13</v>
      </c>
      <c r="N26" s="25"/>
      <c r="O26" s="25"/>
      <c r="P26" s="27"/>
      <c r="Q26" s="28"/>
    </row>
    <row r="27" spans="1:17" ht="16.5" x14ac:dyDescent="0.3">
      <c r="A27" s="24" t="s">
        <v>10</v>
      </c>
      <c r="B27" s="26">
        <f>(G16-F16)</f>
        <v>-1800</v>
      </c>
      <c r="C27" s="61">
        <f>(C16-B16)</f>
        <v>-2900</v>
      </c>
      <c r="F27" s="16"/>
      <c r="J27" s="24" t="s">
        <v>10</v>
      </c>
      <c r="K27" s="30">
        <f>ABS(G16-C16)</f>
        <v>4000</v>
      </c>
      <c r="L27" s="26" t="str">
        <f t="shared" si="8"/>
        <v>fewer</v>
      </c>
      <c r="M27" s="25" t="s">
        <v>14</v>
      </c>
      <c r="N27" s="25"/>
      <c r="O27" s="25"/>
      <c r="P27" s="27"/>
      <c r="Q27" s="28"/>
    </row>
    <row r="28" spans="1:17" ht="16.5" x14ac:dyDescent="0.3">
      <c r="A28" s="24" t="s">
        <v>11</v>
      </c>
      <c r="B28" s="26">
        <f>(G17-F17)</f>
        <v>1200</v>
      </c>
      <c r="C28" s="61">
        <f>(C17-B17)</f>
        <v>100</v>
      </c>
      <c r="F28" s="16"/>
      <c r="J28" s="24" t="s">
        <v>11</v>
      </c>
      <c r="K28" s="30">
        <f t="shared" si="7"/>
        <v>3000</v>
      </c>
      <c r="L28" s="26" t="str">
        <f t="shared" si="8"/>
        <v>fewer</v>
      </c>
      <c r="M28" s="25" t="s">
        <v>15</v>
      </c>
      <c r="N28" s="25"/>
      <c r="O28" s="25"/>
      <c r="P28" s="27"/>
      <c r="Q28" s="28"/>
    </row>
    <row r="29" spans="1:17" ht="17.25" thickBot="1" x14ac:dyDescent="0.35">
      <c r="A29" s="31" t="s">
        <v>5</v>
      </c>
      <c r="B29" s="33">
        <f>(G18-F18)</f>
        <v>-2500</v>
      </c>
      <c r="C29" s="62">
        <f>(C18-B18)</f>
        <v>-100</v>
      </c>
      <c r="F29" s="16"/>
      <c r="J29" s="24" t="s">
        <v>5</v>
      </c>
      <c r="K29" s="30">
        <f t="shared" si="7"/>
        <v>1200</v>
      </c>
      <c r="L29" s="26" t="str">
        <f>IF(G18&lt;C18, "fewer", "more")</f>
        <v>more</v>
      </c>
      <c r="M29" s="25" t="s">
        <v>16</v>
      </c>
      <c r="N29" s="25"/>
      <c r="O29" s="25"/>
      <c r="P29" s="27"/>
      <c r="Q29" s="28"/>
    </row>
    <row r="30" spans="1:17" ht="16.5" x14ac:dyDescent="0.3">
      <c r="J30" s="24" t="s">
        <v>19</v>
      </c>
      <c r="K30" s="29">
        <f t="shared" si="7"/>
        <v>7.2000000000000008E-2</v>
      </c>
      <c r="L30" s="26" t="str">
        <f>IF(G19&lt;C19, "lower", "higher")</f>
        <v>higher</v>
      </c>
      <c r="M30" s="79" t="s">
        <v>39</v>
      </c>
      <c r="N30" s="80" t="str">
        <f>$C$13</f>
        <v>Oct 2019</v>
      </c>
      <c r="O30" s="25"/>
      <c r="P30" s="27"/>
      <c r="Q30" s="28"/>
    </row>
    <row r="31" spans="1:17" ht="17.25" x14ac:dyDescent="0.3">
      <c r="A31" s="85"/>
      <c r="B31" s="85"/>
      <c r="C31" s="85"/>
      <c r="D31" s="85"/>
      <c r="E31" s="85"/>
      <c r="F31" s="85"/>
      <c r="G31" s="85"/>
      <c r="H31" s="85"/>
      <c r="J31" s="24" t="s">
        <v>20</v>
      </c>
      <c r="K31" s="29">
        <f t="shared" si="7"/>
        <v>2.0000000000000018E-2</v>
      </c>
      <c r="L31" s="26" t="str">
        <f>IF(G20&lt;C20, "lower", "higher")</f>
        <v>higher</v>
      </c>
      <c r="M31" s="79" t="s">
        <v>39</v>
      </c>
      <c r="N31" s="80" t="str">
        <f>$C$13</f>
        <v>Oct 2019</v>
      </c>
      <c r="O31" s="25"/>
      <c r="P31" s="27"/>
      <c r="Q31" s="28"/>
    </row>
    <row r="32" spans="1:17" ht="18" thickBot="1" x14ac:dyDescent="0.35">
      <c r="A32" s="85"/>
      <c r="B32" s="85"/>
      <c r="C32" s="85"/>
      <c r="D32" s="85"/>
      <c r="E32" s="85"/>
      <c r="F32" s="85"/>
      <c r="G32" s="85"/>
      <c r="H32" s="85"/>
      <c r="J32" s="31" t="s">
        <v>8</v>
      </c>
      <c r="K32" s="47">
        <f t="shared" si="7"/>
        <v>2.9000000000000137E-2</v>
      </c>
      <c r="L32" s="26" t="str">
        <f>IF(G21&lt;C21, "lower", "higher")</f>
        <v>lower</v>
      </c>
      <c r="M32" s="81" t="s">
        <v>39</v>
      </c>
      <c r="N32" s="82" t="str">
        <f>$C$13</f>
        <v>Oct 2019</v>
      </c>
      <c r="O32" s="34"/>
      <c r="P32" s="35"/>
      <c r="Q32" s="36"/>
    </row>
    <row r="33" spans="1:24" ht="17.25" x14ac:dyDescent="0.3">
      <c r="A33" s="85"/>
      <c r="B33" s="85"/>
      <c r="C33" s="85"/>
      <c r="D33" s="85"/>
      <c r="E33" s="85"/>
      <c r="F33" s="85"/>
      <c r="G33" s="85"/>
      <c r="H33" s="85"/>
    </row>
    <row r="34" spans="1:24" ht="18" thickBot="1" x14ac:dyDescent="0.35">
      <c r="A34" s="85"/>
      <c r="B34" s="85"/>
      <c r="C34" s="85"/>
      <c r="D34" s="85"/>
      <c r="E34" s="85"/>
      <c r="F34" s="85"/>
      <c r="G34" s="85"/>
      <c r="H34" s="85"/>
    </row>
    <row r="35" spans="1:24" ht="17.25" x14ac:dyDescent="0.3">
      <c r="A35" s="170"/>
      <c r="B35" s="170"/>
      <c r="C35" s="170"/>
      <c r="D35" s="170"/>
      <c r="E35" s="170"/>
      <c r="F35" s="85"/>
      <c r="G35" s="85"/>
      <c r="H35" s="85"/>
      <c r="J35" s="54" t="s">
        <v>38</v>
      </c>
      <c r="K35" s="55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7.25" x14ac:dyDescent="0.3">
      <c r="A36" s="170"/>
      <c r="B36" s="85"/>
      <c r="C36" s="85"/>
      <c r="D36" s="85"/>
      <c r="E36" s="85"/>
      <c r="F36" s="85"/>
      <c r="G36" s="85"/>
      <c r="H36" s="85"/>
      <c r="J36" s="24" t="s">
        <v>18</v>
      </c>
      <c r="K36" s="26" t="s">
        <v>44</v>
      </c>
      <c r="L36" s="84" t="str">
        <f>$F$13</f>
        <v>Sept 2020</v>
      </c>
      <c r="M36" s="84" t="str">
        <f>$G$13</f>
        <v>Oct 2020</v>
      </c>
      <c r="N36" s="25" t="s">
        <v>47</v>
      </c>
      <c r="O36" s="25" t="str">
        <f>IF(G14&lt;F14,"decreased","increased")</f>
        <v>decreased</v>
      </c>
      <c r="P36" s="25"/>
      <c r="Q36" s="25" t="s">
        <v>45</v>
      </c>
      <c r="R36" s="26">
        <f>ABS(B25)</f>
        <v>3200</v>
      </c>
      <c r="S36" s="25" t="s">
        <v>46</v>
      </c>
      <c r="T36" s="25"/>
      <c r="U36" s="25">
        <f>ABS(C25)</f>
        <v>2800</v>
      </c>
      <c r="V36" s="26" t="str">
        <f>IF(C14&lt;B14,"decrease","increase")</f>
        <v>decrease</v>
      </c>
      <c r="W36" s="50" t="s">
        <v>50</v>
      </c>
      <c r="X36" s="64"/>
    </row>
    <row r="37" spans="1:24" ht="17.25" x14ac:dyDescent="0.3">
      <c r="A37" s="85"/>
      <c r="B37" s="85"/>
      <c r="C37" s="85"/>
      <c r="D37" s="85"/>
      <c r="E37" s="85"/>
      <c r="F37" s="85"/>
      <c r="G37" s="85"/>
      <c r="H37" s="85"/>
      <c r="J37" s="24" t="s">
        <v>9</v>
      </c>
      <c r="K37" s="26" t="s">
        <v>44</v>
      </c>
      <c r="L37" s="56" t="str">
        <f t="shared" ref="L37:L38" si="9">$F$13</f>
        <v>Sept 2020</v>
      </c>
      <c r="M37" s="56" t="str">
        <f t="shared" ref="M37:M39" si="10">$G$13</f>
        <v>Oct 2020</v>
      </c>
      <c r="N37" s="25" t="s">
        <v>48</v>
      </c>
      <c r="O37" s="25" t="str">
        <f>IF(G15&lt;F15,"decreased","increased")</f>
        <v>decreased</v>
      </c>
      <c r="P37" s="25"/>
      <c r="Q37" s="25" t="s">
        <v>45</v>
      </c>
      <c r="R37" s="26">
        <f>ABS(B26)</f>
        <v>700</v>
      </c>
      <c r="S37" s="25" t="s">
        <v>46</v>
      </c>
      <c r="T37" s="25"/>
      <c r="U37" s="25">
        <f>ABS(C26)</f>
        <v>2800</v>
      </c>
      <c r="V37" s="26" t="str">
        <f>IF(C15&lt;B15,"decrease","increase")</f>
        <v>decrease</v>
      </c>
      <c r="W37" s="50" t="s">
        <v>50</v>
      </c>
      <c r="X37" s="57"/>
    </row>
    <row r="38" spans="1:24" ht="17.25" x14ac:dyDescent="0.3">
      <c r="A38" s="85"/>
      <c r="B38" s="85"/>
      <c r="C38" s="85"/>
      <c r="D38" s="85"/>
      <c r="E38" s="85"/>
      <c r="F38" s="85"/>
      <c r="G38" s="85"/>
      <c r="H38" s="85"/>
      <c r="J38" s="24" t="s">
        <v>10</v>
      </c>
      <c r="K38" s="26" t="s">
        <v>44</v>
      </c>
      <c r="L38" s="56" t="str">
        <f t="shared" si="9"/>
        <v>Sept 2020</v>
      </c>
      <c r="M38" s="56" t="str">
        <f t="shared" si="10"/>
        <v>Oct 2020</v>
      </c>
      <c r="N38" s="25" t="s">
        <v>51</v>
      </c>
      <c r="O38" s="25" t="str">
        <f>IF(G16&lt;F16,"decreased","increased")</f>
        <v>decreased</v>
      </c>
      <c r="P38" s="25"/>
      <c r="Q38" s="25" t="s">
        <v>45</v>
      </c>
      <c r="R38" s="26">
        <f>ABS(B27)</f>
        <v>1800</v>
      </c>
      <c r="S38" s="25" t="s">
        <v>46</v>
      </c>
      <c r="T38" s="25"/>
      <c r="U38" s="25">
        <f>ABS(C27)</f>
        <v>2900</v>
      </c>
      <c r="V38" s="26" t="str">
        <f>IF(C16&lt;B16,"decrease","increase")</f>
        <v>decrease</v>
      </c>
      <c r="W38" s="50" t="s">
        <v>50</v>
      </c>
      <c r="X38" s="57"/>
    </row>
    <row r="39" spans="1:24" ht="17.25" x14ac:dyDescent="0.3">
      <c r="A39" s="85"/>
      <c r="B39" s="85"/>
      <c r="C39" s="85"/>
      <c r="D39" s="85"/>
      <c r="E39" s="85"/>
      <c r="F39" s="85"/>
      <c r="G39" s="85"/>
      <c r="H39" s="85"/>
      <c r="J39" s="24" t="s">
        <v>11</v>
      </c>
      <c r="K39" s="26" t="s">
        <v>44</v>
      </c>
      <c r="L39" s="84" t="str">
        <f>$F$13</f>
        <v>Sept 2020</v>
      </c>
      <c r="M39" s="56" t="str">
        <f t="shared" si="10"/>
        <v>Oct 2020</v>
      </c>
      <c r="N39" s="87" t="s">
        <v>49</v>
      </c>
      <c r="O39" s="87" t="str">
        <f>IF(G17&lt;F17,"decreased","increased")</f>
        <v>increased</v>
      </c>
      <c r="P39" s="87"/>
      <c r="Q39" s="87" t="s">
        <v>45</v>
      </c>
      <c r="R39" s="86">
        <f>ABS(B28)</f>
        <v>1200</v>
      </c>
      <c r="S39" s="25" t="s">
        <v>46</v>
      </c>
      <c r="T39" s="25"/>
      <c r="U39" s="25">
        <f>ABS(C28)</f>
        <v>100</v>
      </c>
      <c r="V39" s="26" t="str">
        <f>IF(C17&lt;B17,"decrease","increase")</f>
        <v>increase</v>
      </c>
      <c r="W39" s="50" t="s">
        <v>50</v>
      </c>
      <c r="X39" s="57"/>
    </row>
    <row r="40" spans="1:24" ht="18" thickBot="1" x14ac:dyDescent="0.35">
      <c r="A40" s="85"/>
      <c r="B40" s="85"/>
      <c r="C40" s="85"/>
      <c r="D40" s="85"/>
      <c r="E40" s="85"/>
      <c r="F40" s="85"/>
      <c r="G40" s="85"/>
      <c r="H40" s="85"/>
      <c r="J40" s="31"/>
      <c r="K40" s="33"/>
      <c r="L40" s="34"/>
      <c r="M40" s="34"/>
      <c r="N40" s="88"/>
      <c r="O40" s="88"/>
      <c r="P40" s="88"/>
      <c r="Q40" s="89"/>
      <c r="R40" s="89"/>
      <c r="S40" s="34"/>
      <c r="T40" s="34"/>
      <c r="U40" s="34"/>
      <c r="V40" s="53"/>
      <c r="W40" s="53"/>
      <c r="X40" s="59"/>
    </row>
    <row r="41" spans="1:24" ht="17.25" x14ac:dyDescent="0.3">
      <c r="A41" s="85"/>
      <c r="B41" s="85"/>
      <c r="C41" s="85"/>
      <c r="D41" s="85"/>
      <c r="E41" s="85"/>
      <c r="F41" s="85"/>
      <c r="G41" s="85"/>
      <c r="H41" s="85"/>
    </row>
    <row r="42" spans="1:24" ht="17.25" x14ac:dyDescent="0.3">
      <c r="A42" s="85"/>
      <c r="B42" s="85"/>
      <c r="C42" s="85"/>
      <c r="D42" s="85"/>
      <c r="E42" s="85"/>
      <c r="F42" s="85"/>
      <c r="G42" s="85"/>
      <c r="H42" s="85"/>
    </row>
    <row r="43" spans="1:24" ht="17.25" x14ac:dyDescent="0.3">
      <c r="A43" s="85"/>
      <c r="B43" s="85"/>
      <c r="C43" s="85"/>
      <c r="D43" s="85"/>
      <c r="E43" s="85"/>
      <c r="F43" s="85"/>
      <c r="G43" s="85"/>
      <c r="H43" s="85"/>
    </row>
    <row r="44" spans="1:24" ht="17.25" x14ac:dyDescent="0.3">
      <c r="A44" s="85"/>
      <c r="B44" s="85"/>
      <c r="C44" s="85"/>
      <c r="D44" s="85"/>
      <c r="E44" s="85"/>
      <c r="F44" s="85"/>
      <c r="G44" s="85"/>
      <c r="H44" s="85"/>
    </row>
    <row r="45" spans="1:24" ht="17.25" x14ac:dyDescent="0.3">
      <c r="A45" s="85"/>
      <c r="B45" s="85"/>
      <c r="C45" s="85"/>
      <c r="D45" s="85"/>
      <c r="E45" s="85"/>
      <c r="F45" s="85"/>
      <c r="G45" s="85"/>
      <c r="H45" s="85"/>
    </row>
    <row r="46" spans="1:24" ht="17.25" x14ac:dyDescent="0.3">
      <c r="A46" s="85"/>
      <c r="B46" s="85"/>
      <c r="C46" s="85"/>
      <c r="D46" s="85"/>
      <c r="E46" s="85"/>
      <c r="F46" s="85"/>
      <c r="G46" s="85"/>
      <c r="H46" s="85"/>
    </row>
    <row r="47" spans="1:24" ht="17.25" x14ac:dyDescent="0.3">
      <c r="A47" s="85"/>
      <c r="B47" s="85"/>
      <c r="C47" s="85"/>
      <c r="D47" s="85"/>
      <c r="E47" s="85"/>
      <c r="F47" s="85"/>
      <c r="G47" s="85"/>
      <c r="H47" s="85"/>
    </row>
    <row r="48" spans="1:24" ht="17.25" x14ac:dyDescent="0.3">
      <c r="A48" s="85"/>
      <c r="B48" s="85"/>
      <c r="C48" s="85"/>
      <c r="D48" s="85"/>
      <c r="E48" s="85"/>
      <c r="F48" s="85"/>
      <c r="G48" s="85"/>
      <c r="H48" s="85"/>
    </row>
    <row r="49" spans="1:8" ht="17.25" x14ac:dyDescent="0.3">
      <c r="A49" s="85"/>
      <c r="B49" s="85"/>
      <c r="C49" s="85"/>
      <c r="D49" s="85"/>
      <c r="E49" s="85"/>
      <c r="F49" s="85"/>
      <c r="G49" s="85"/>
      <c r="H49" s="85"/>
    </row>
    <row r="50" spans="1:8" ht="17.25" x14ac:dyDescent="0.3">
      <c r="A50" s="85"/>
      <c r="B50" s="85"/>
      <c r="C50" s="85"/>
      <c r="D50" s="85"/>
      <c r="E50" s="85"/>
      <c r="F50" s="85"/>
      <c r="G50" s="85"/>
      <c r="H50" s="85"/>
    </row>
    <row r="51" spans="1:8" ht="17.25" x14ac:dyDescent="0.3">
      <c r="A51" s="85"/>
      <c r="B51" s="85"/>
      <c r="C51" s="85"/>
      <c r="D51" s="85"/>
      <c r="E51" s="85"/>
      <c r="F51" s="85"/>
      <c r="G51" s="85"/>
      <c r="H51" s="85"/>
    </row>
    <row r="52" spans="1:8" ht="17.25" x14ac:dyDescent="0.3">
      <c r="A52" s="85"/>
      <c r="B52" s="85"/>
      <c r="C52" s="85"/>
      <c r="D52" s="85"/>
      <c r="E52" s="85"/>
      <c r="F52" s="85"/>
      <c r="G52" s="85"/>
      <c r="H52" s="85"/>
    </row>
    <row r="53" spans="1:8" ht="17.25" x14ac:dyDescent="0.3">
      <c r="A53" s="85"/>
      <c r="B53" s="85"/>
      <c r="C53" s="85"/>
      <c r="D53" s="85"/>
      <c r="E53" s="85"/>
      <c r="F53" s="85"/>
      <c r="G53" s="85"/>
      <c r="H53" s="85"/>
    </row>
  </sheetData>
  <mergeCells count="6">
    <mergeCell ref="V2:W2"/>
    <mergeCell ref="A35:A36"/>
    <mergeCell ref="B35:C35"/>
    <mergeCell ref="D35:E35"/>
    <mergeCell ref="S2:S3"/>
    <mergeCell ref="T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D1" zoomScaleNormal="100" workbookViewId="0">
      <selection activeCell="O22" sqref="O22"/>
    </sheetView>
  </sheetViews>
  <sheetFormatPr defaultColWidth="9.140625" defaultRowHeight="16.5" x14ac:dyDescent="0.3"/>
  <cols>
    <col min="1" max="1" width="33" style="52" bestFit="1" customWidth="1"/>
    <col min="2" max="2" width="19.28515625" style="52" customWidth="1"/>
    <col min="3" max="3" width="18.28515625" style="52" customWidth="1"/>
    <col min="4" max="4" width="15.7109375" style="52" customWidth="1"/>
    <col min="5" max="5" width="9.140625" style="52"/>
    <col min="6" max="6" width="41.7109375" style="52" customWidth="1"/>
    <col min="7" max="7" width="18.140625" style="52" customWidth="1"/>
    <col min="8" max="10" width="16.140625" style="52" customWidth="1"/>
    <col min="11" max="11" width="18.42578125" style="52" customWidth="1"/>
    <col min="12" max="12" width="16.140625" style="52" customWidth="1"/>
    <col min="13" max="13" width="4.140625" style="52" customWidth="1"/>
    <col min="14" max="14" width="4.42578125" style="52" customWidth="1"/>
    <col min="15" max="15" width="32.28515625" style="52" customWidth="1"/>
    <col min="16" max="16384" width="9.140625" style="52"/>
  </cols>
  <sheetData>
    <row r="1" spans="1:22" x14ac:dyDescent="0.3">
      <c r="A1" s="52" t="s">
        <v>65</v>
      </c>
      <c r="F1" s="52" t="s">
        <v>24</v>
      </c>
    </row>
    <row r="2" spans="1:22" ht="17.25" thickBot="1" x14ac:dyDescent="0.35">
      <c r="A2" s="90" t="s">
        <v>0</v>
      </c>
      <c r="B2" s="46" t="s">
        <v>117</v>
      </c>
      <c r="C2" s="46" t="s">
        <v>112</v>
      </c>
      <c r="D2" s="46" t="s">
        <v>118</v>
      </c>
      <c r="G2" s="171" t="str">
        <f>B2</f>
        <v>Aug 2020</v>
      </c>
      <c r="H2" s="172"/>
      <c r="I2" s="172" t="str">
        <f>Seasonality!$C$2</f>
        <v>Sept 2020</v>
      </c>
      <c r="J2" s="173"/>
      <c r="K2" s="171" t="str">
        <f>D2</f>
        <v>Oct 2020</v>
      </c>
      <c r="L2" s="171"/>
    </row>
    <row r="3" spans="1:22" ht="28.5" customHeight="1" x14ac:dyDescent="0.3">
      <c r="A3" s="91" t="s">
        <v>61</v>
      </c>
      <c r="B3" s="93">
        <v>206.2</v>
      </c>
      <c r="C3" s="93">
        <v>207.3</v>
      </c>
      <c r="D3" s="93">
        <v>211</v>
      </c>
      <c r="F3" s="42" t="s">
        <v>27</v>
      </c>
      <c r="G3" s="17" t="s">
        <v>25</v>
      </c>
      <c r="H3" s="17" t="s">
        <v>26</v>
      </c>
      <c r="I3" s="17" t="s">
        <v>25</v>
      </c>
      <c r="J3" s="17" t="s">
        <v>26</v>
      </c>
      <c r="K3" s="17" t="s">
        <v>25</v>
      </c>
      <c r="L3" s="17" t="s">
        <v>26</v>
      </c>
      <c r="O3" s="39" t="s">
        <v>35</v>
      </c>
      <c r="P3" s="21"/>
      <c r="Q3" s="21"/>
      <c r="R3" s="21"/>
      <c r="S3" s="21"/>
      <c r="T3" s="21"/>
      <c r="U3" s="21"/>
      <c r="V3" s="94"/>
    </row>
    <row r="4" spans="1:22" ht="17.25" x14ac:dyDescent="0.3">
      <c r="A4" s="95" t="s">
        <v>62</v>
      </c>
      <c r="B4" s="97">
        <v>182.9</v>
      </c>
      <c r="C4" s="97">
        <v>189.3</v>
      </c>
      <c r="D4" s="97">
        <v>195.2</v>
      </c>
      <c r="F4" s="9" t="s">
        <v>1</v>
      </c>
      <c r="G4" s="13">
        <f>B3*1000</f>
        <v>206200</v>
      </c>
      <c r="H4" s="13">
        <f>B12*1000</f>
        <v>209500</v>
      </c>
      <c r="I4" s="13">
        <f>C3*1000</f>
        <v>207300</v>
      </c>
      <c r="J4" s="13">
        <f>C12*1000</f>
        <v>210200</v>
      </c>
      <c r="K4" s="13">
        <f>D3*1000</f>
        <v>211000</v>
      </c>
      <c r="L4" s="13">
        <f>D12*1000</f>
        <v>213400</v>
      </c>
      <c r="O4" s="24" t="s">
        <v>28</v>
      </c>
      <c r="P4" s="25">
        <f>ABS(L4-K4)</f>
        <v>2400</v>
      </c>
      <c r="Q4" s="25" t="str">
        <f>IF(K4&gt;L4, "more", "fewer")</f>
        <v>fewer</v>
      </c>
      <c r="R4" s="25" t="s">
        <v>30</v>
      </c>
      <c r="S4" s="25"/>
      <c r="T4" s="25"/>
      <c r="U4" s="25"/>
      <c r="V4" s="57"/>
    </row>
    <row r="5" spans="1:22" ht="17.25" x14ac:dyDescent="0.3">
      <c r="A5" s="91" t="s">
        <v>57</v>
      </c>
      <c r="B5" s="93">
        <v>23.3</v>
      </c>
      <c r="C5" s="93">
        <v>18</v>
      </c>
      <c r="D5" s="93">
        <v>15.8</v>
      </c>
      <c r="F5" s="10" t="s">
        <v>2</v>
      </c>
      <c r="G5" s="18">
        <f>B4*1000</f>
        <v>182900</v>
      </c>
      <c r="H5" s="18">
        <f>B13*1000</f>
        <v>185900</v>
      </c>
      <c r="I5" s="18">
        <f>C4*1000</f>
        <v>189300</v>
      </c>
      <c r="J5" s="18">
        <f>C13*1000</f>
        <v>191800</v>
      </c>
      <c r="K5" s="18">
        <f>D4*1000</f>
        <v>195200</v>
      </c>
      <c r="L5" s="18">
        <f>D13*1000</f>
        <v>198100</v>
      </c>
      <c r="O5" s="24" t="s">
        <v>29</v>
      </c>
      <c r="P5" s="25">
        <f>ABS(L5-K5)</f>
        <v>2900</v>
      </c>
      <c r="Q5" s="25" t="str">
        <f>IF(K5&gt;L5, "more", "fewer")</f>
        <v>fewer</v>
      </c>
      <c r="R5" s="25" t="s">
        <v>66</v>
      </c>
      <c r="S5" s="25"/>
      <c r="T5" s="25"/>
      <c r="U5" s="25"/>
      <c r="V5" s="57"/>
    </row>
    <row r="6" spans="1:22" ht="17.25" x14ac:dyDescent="0.3">
      <c r="A6" s="95" t="s">
        <v>58</v>
      </c>
      <c r="B6" s="97">
        <v>11.3</v>
      </c>
      <c r="C6" s="97">
        <v>8.6999999999999993</v>
      </c>
      <c r="D6" s="97">
        <v>7.5</v>
      </c>
      <c r="F6" s="9" t="s">
        <v>5</v>
      </c>
      <c r="G6" s="13">
        <f>B5*1000</f>
        <v>23300</v>
      </c>
      <c r="H6" s="13">
        <f>B14*1000</f>
        <v>23600</v>
      </c>
      <c r="I6" s="13">
        <f>C5*1000</f>
        <v>18000</v>
      </c>
      <c r="J6" s="13">
        <f>C14*1000</f>
        <v>18400</v>
      </c>
      <c r="K6" s="13">
        <f>D5*1000</f>
        <v>15800</v>
      </c>
      <c r="L6" s="13">
        <f>D14*1000</f>
        <v>15300</v>
      </c>
      <c r="O6" s="24" t="s">
        <v>5</v>
      </c>
      <c r="P6" s="25">
        <f t="shared" ref="P6:P8" si="0">ABS(L6-K6)</f>
        <v>500</v>
      </c>
      <c r="Q6" s="25" t="str">
        <f>IF(K6&gt;L6, "more", "fewer")</f>
        <v>more</v>
      </c>
      <c r="R6" s="25" t="s">
        <v>16</v>
      </c>
      <c r="S6" s="25"/>
      <c r="T6" s="25"/>
      <c r="U6" s="25"/>
      <c r="V6" s="57"/>
    </row>
    <row r="7" spans="1:22" ht="17.25" x14ac:dyDescent="0.3">
      <c r="A7" s="91" t="s">
        <v>59</v>
      </c>
      <c r="B7" s="93">
        <v>57.1</v>
      </c>
      <c r="C7" s="93">
        <v>57.3</v>
      </c>
      <c r="D7" s="93">
        <v>58.3</v>
      </c>
      <c r="F7" s="10" t="s">
        <v>6</v>
      </c>
      <c r="G7" s="11">
        <f>B6/100</f>
        <v>0.113</v>
      </c>
      <c r="H7" s="11">
        <f>B15/100</f>
        <v>0.113</v>
      </c>
      <c r="I7" s="11">
        <f>C6/100</f>
        <v>8.6999999999999994E-2</v>
      </c>
      <c r="J7" s="11">
        <f>C15/100</f>
        <v>8.8000000000000009E-2</v>
      </c>
      <c r="K7" s="11">
        <f>D6/100</f>
        <v>7.4999999999999997E-2</v>
      </c>
      <c r="L7" s="11">
        <f>D15/100</f>
        <v>7.2000000000000008E-2</v>
      </c>
      <c r="O7" s="24" t="s">
        <v>31</v>
      </c>
      <c r="P7" s="29">
        <f t="shared" si="0"/>
        <v>2.9999999999999888E-3</v>
      </c>
      <c r="Q7" s="25" t="str">
        <f>IF(K7&gt;L7, "higher", "lower")</f>
        <v>higher</v>
      </c>
      <c r="R7" s="25" t="s">
        <v>32</v>
      </c>
      <c r="S7" s="25"/>
      <c r="T7" s="25"/>
      <c r="U7" s="25"/>
      <c r="V7" s="57"/>
    </row>
    <row r="8" spans="1:22" ht="17.25" x14ac:dyDescent="0.3">
      <c r="A8" s="98" t="s">
        <v>60</v>
      </c>
      <c r="B8" s="100">
        <v>50.6</v>
      </c>
      <c r="C8" s="100">
        <v>52.4</v>
      </c>
      <c r="D8" s="100">
        <v>54</v>
      </c>
      <c r="F8" s="9" t="s">
        <v>7</v>
      </c>
      <c r="G8" s="12">
        <f>B7/100</f>
        <v>0.57100000000000006</v>
      </c>
      <c r="H8" s="12">
        <f>B16/100</f>
        <v>0.57999999999999996</v>
      </c>
      <c r="I8" s="12">
        <f>C7/100</f>
        <v>0.57299999999999995</v>
      </c>
      <c r="J8" s="12">
        <f>C16/100</f>
        <v>0.58099999999999996</v>
      </c>
      <c r="K8" s="12">
        <f>D7/100</f>
        <v>0.58299999999999996</v>
      </c>
      <c r="L8" s="12">
        <f>D16/100</f>
        <v>0.59</v>
      </c>
      <c r="O8" s="24" t="s">
        <v>12</v>
      </c>
      <c r="P8" s="29">
        <f t="shared" si="0"/>
        <v>7.0000000000000062E-3</v>
      </c>
      <c r="Q8" s="25" t="str">
        <f t="shared" ref="Q8" si="1">IF(K8&gt;L8, "higher", "lower")</f>
        <v>lower</v>
      </c>
      <c r="R8" s="25" t="s">
        <v>33</v>
      </c>
      <c r="S8" s="25"/>
      <c r="T8" s="25"/>
      <c r="U8" s="25"/>
      <c r="V8" s="57"/>
    </row>
    <row r="9" spans="1:22" x14ac:dyDescent="0.3">
      <c r="F9" s="10" t="s">
        <v>8</v>
      </c>
      <c r="G9" s="11">
        <f>B8/100</f>
        <v>0.50600000000000001</v>
      </c>
      <c r="H9" s="11">
        <f>B17/100</f>
        <v>0.51500000000000001</v>
      </c>
      <c r="I9" s="11">
        <f>C8/100</f>
        <v>0.52400000000000002</v>
      </c>
      <c r="J9" s="11">
        <f>C17/100</f>
        <v>0.53100000000000003</v>
      </c>
      <c r="K9" s="11">
        <f>D8/100</f>
        <v>0.54</v>
      </c>
      <c r="L9" s="11">
        <f>D17/100</f>
        <v>0.54799999999999993</v>
      </c>
      <c r="O9" s="24" t="s">
        <v>52</v>
      </c>
      <c r="P9" s="29">
        <f>ABS(L9-K9)</f>
        <v>7.9999999999998961E-3</v>
      </c>
      <c r="Q9" s="25" t="str">
        <f>IF(K9&gt;L9, "higher", "lower")</f>
        <v>lower</v>
      </c>
      <c r="R9" s="25" t="s">
        <v>34</v>
      </c>
      <c r="S9" s="25"/>
      <c r="T9" s="25"/>
      <c r="U9" s="25"/>
      <c r="V9" s="57"/>
    </row>
    <row r="10" spans="1:22" x14ac:dyDescent="0.3">
      <c r="A10" s="52" t="s">
        <v>64</v>
      </c>
      <c r="O10" s="24"/>
      <c r="P10" s="25"/>
      <c r="Q10" s="25"/>
      <c r="R10" s="25"/>
      <c r="S10" s="25"/>
      <c r="T10" s="25"/>
      <c r="U10" s="25"/>
      <c r="V10" s="57"/>
    </row>
    <row r="11" spans="1:22" x14ac:dyDescent="0.3">
      <c r="A11" s="101" t="s">
        <v>0</v>
      </c>
      <c r="B11" s="46" t="s">
        <v>117</v>
      </c>
      <c r="C11" s="46" t="s">
        <v>112</v>
      </c>
      <c r="D11" s="46" t="s">
        <v>118</v>
      </c>
      <c r="O11" s="24"/>
      <c r="P11" s="25"/>
      <c r="Q11" s="25"/>
      <c r="R11" s="25"/>
      <c r="S11" s="25"/>
      <c r="T11" s="25"/>
      <c r="U11" s="25"/>
      <c r="V11" s="57"/>
    </row>
    <row r="12" spans="1:22" ht="17.25" x14ac:dyDescent="0.3">
      <c r="A12" s="102" t="s">
        <v>53</v>
      </c>
      <c r="B12" s="93">
        <v>209.5</v>
      </c>
      <c r="C12" s="93">
        <v>210.2</v>
      </c>
      <c r="D12" s="93">
        <v>213.4</v>
      </c>
      <c r="F12" s="52" t="s">
        <v>24</v>
      </c>
      <c r="J12" s="174" t="s">
        <v>36</v>
      </c>
      <c r="K12" s="174"/>
      <c r="L12" s="174"/>
      <c r="O12" s="24" t="s">
        <v>72</v>
      </c>
      <c r="P12" s="25"/>
      <c r="Q12" s="25"/>
      <c r="R12" s="25"/>
      <c r="S12" s="25"/>
      <c r="T12" s="25"/>
      <c r="U12" s="25"/>
      <c r="V12" s="57"/>
    </row>
    <row r="13" spans="1:22" ht="19.5" customHeight="1" x14ac:dyDescent="0.3">
      <c r="A13" s="104" t="s">
        <v>54</v>
      </c>
      <c r="B13" s="97">
        <v>185.9</v>
      </c>
      <c r="C13" s="97">
        <v>191.8</v>
      </c>
      <c r="D13" s="97">
        <v>198.1</v>
      </c>
      <c r="F13" s="66" t="s">
        <v>27</v>
      </c>
      <c r="G13" s="78" t="str">
        <f>B21</f>
        <v>Sept 2019</v>
      </c>
      <c r="H13" s="78" t="str">
        <f>C21</f>
        <v>Oct 2019</v>
      </c>
      <c r="I13" s="111" t="str">
        <f>D21</f>
        <v>2019</v>
      </c>
      <c r="J13" s="69" t="str">
        <f>B2</f>
        <v>Aug 2020</v>
      </c>
      <c r="K13" s="69" t="str">
        <f>C2</f>
        <v>Sept 2020</v>
      </c>
      <c r="L13" s="69" t="str">
        <f>D2</f>
        <v>Oct 2020</v>
      </c>
      <c r="O13" s="24" t="s">
        <v>18</v>
      </c>
      <c r="P13" s="25">
        <f>ABS(L14-I14)</f>
        <v>800</v>
      </c>
      <c r="Q13" s="26" t="str">
        <f>IF(L14&lt;I14, "fewer", "more")</f>
        <v>fewer</v>
      </c>
      <c r="R13" s="25" t="s">
        <v>17</v>
      </c>
      <c r="S13" s="25"/>
      <c r="T13" s="25"/>
      <c r="U13" s="25"/>
      <c r="V13" s="57"/>
    </row>
    <row r="14" spans="1:22" ht="17.25" x14ac:dyDescent="0.3">
      <c r="A14" s="102" t="s">
        <v>57</v>
      </c>
      <c r="B14" s="93">
        <v>23.6</v>
      </c>
      <c r="C14" s="93">
        <v>18.399999999999999</v>
      </c>
      <c r="D14" s="93">
        <v>15.3</v>
      </c>
      <c r="F14" s="67" t="s">
        <v>1</v>
      </c>
      <c r="G14" s="19">
        <f>B22*1000</f>
        <v>212500</v>
      </c>
      <c r="H14" s="19">
        <f t="shared" ref="G14:I16" si="2">C22*1000</f>
        <v>213900</v>
      </c>
      <c r="I14" s="19">
        <f>D22*1000</f>
        <v>211800</v>
      </c>
      <c r="J14" s="19">
        <f>G4</f>
        <v>206200</v>
      </c>
      <c r="K14" s="19">
        <f>I4</f>
        <v>207300</v>
      </c>
      <c r="L14" s="19">
        <f>K4</f>
        <v>211000</v>
      </c>
      <c r="M14" s="51"/>
      <c r="O14" s="24" t="s">
        <v>9</v>
      </c>
      <c r="P14" s="25">
        <f>ABS(L15-I15)</f>
        <v>4400</v>
      </c>
      <c r="Q14" s="26" t="str">
        <f>IF(L15&lt;I15, "fewer", "more")</f>
        <v>fewer</v>
      </c>
      <c r="R14" s="25" t="s">
        <v>13</v>
      </c>
      <c r="S14" s="25"/>
      <c r="T14" s="25"/>
      <c r="U14" s="25"/>
      <c r="V14" s="57"/>
    </row>
    <row r="15" spans="1:22" ht="17.25" x14ac:dyDescent="0.3">
      <c r="A15" s="104" t="s">
        <v>58</v>
      </c>
      <c r="B15" s="97">
        <v>11.3</v>
      </c>
      <c r="C15" s="97">
        <v>8.8000000000000007</v>
      </c>
      <c r="D15" s="97">
        <v>7.2</v>
      </c>
      <c r="F15" s="68" t="s">
        <v>2</v>
      </c>
      <c r="G15" s="65">
        <f t="shared" si="2"/>
        <v>200200</v>
      </c>
      <c r="H15" s="14">
        <f t="shared" si="2"/>
        <v>202400</v>
      </c>
      <c r="I15" s="14">
        <f t="shared" si="2"/>
        <v>199600</v>
      </c>
      <c r="J15" s="14">
        <f>G5</f>
        <v>182900</v>
      </c>
      <c r="K15" s="14">
        <f t="shared" ref="K15:K19" si="3">I5</f>
        <v>189300</v>
      </c>
      <c r="L15" s="14">
        <f t="shared" ref="L15" si="4">K5</f>
        <v>195200</v>
      </c>
      <c r="M15" s="51"/>
      <c r="O15" s="24" t="s">
        <v>5</v>
      </c>
      <c r="P15" s="25">
        <f>ABS(L16-I16)</f>
        <v>3600</v>
      </c>
      <c r="Q15" s="26" t="str">
        <f>IF(L16&lt;I16, "fewer", "more")</f>
        <v>more</v>
      </c>
      <c r="R15" s="25" t="s">
        <v>16</v>
      </c>
      <c r="S15" s="25"/>
      <c r="T15" s="25"/>
      <c r="U15" s="25"/>
      <c r="V15" s="57"/>
    </row>
    <row r="16" spans="1:22" ht="17.25" x14ac:dyDescent="0.3">
      <c r="A16" s="102" t="s">
        <v>59</v>
      </c>
      <c r="B16" s="93">
        <v>58</v>
      </c>
      <c r="C16" s="93">
        <v>58.1</v>
      </c>
      <c r="D16" s="93">
        <v>59</v>
      </c>
      <c r="F16" s="67" t="s">
        <v>5</v>
      </c>
      <c r="G16" s="19">
        <f>B24*1000</f>
        <v>12300</v>
      </c>
      <c r="H16" s="19">
        <f>C24*1000</f>
        <v>11500</v>
      </c>
      <c r="I16" s="19">
        <f t="shared" si="2"/>
        <v>12200</v>
      </c>
      <c r="J16" s="19">
        <f>G6</f>
        <v>23300</v>
      </c>
      <c r="K16" s="19">
        <f t="shared" si="3"/>
        <v>18000</v>
      </c>
      <c r="L16" s="19">
        <f>K6</f>
        <v>15800</v>
      </c>
      <c r="M16" s="51"/>
      <c r="O16" s="24" t="s">
        <v>19</v>
      </c>
      <c r="P16" s="40">
        <f t="shared" ref="P16:P18" si="5">ABS(L17-I17)</f>
        <v>1.7000000000000001E-2</v>
      </c>
      <c r="Q16" s="26" t="str">
        <f>IF(L17&lt;I17, "lower", "higher")</f>
        <v>higher</v>
      </c>
      <c r="R16" s="25" t="s">
        <v>23</v>
      </c>
      <c r="S16" s="25"/>
      <c r="T16" s="25"/>
      <c r="U16" s="25"/>
      <c r="V16" s="57"/>
    </row>
    <row r="17" spans="1:22" ht="17.25" x14ac:dyDescent="0.3">
      <c r="A17" s="104" t="s">
        <v>60</v>
      </c>
      <c r="B17" s="100">
        <v>51.5</v>
      </c>
      <c r="C17" s="100">
        <v>53.1</v>
      </c>
      <c r="D17" s="100">
        <v>54.8</v>
      </c>
      <c r="F17" s="68" t="s">
        <v>6</v>
      </c>
      <c r="G17" s="11">
        <f t="shared" ref="G17:I19" si="6">B25/100</f>
        <v>5.7999999999999996E-2</v>
      </c>
      <c r="H17" s="11">
        <f t="shared" si="6"/>
        <v>5.4000000000000006E-2</v>
      </c>
      <c r="I17" s="11">
        <f t="shared" si="6"/>
        <v>5.7999999999999996E-2</v>
      </c>
      <c r="J17" s="11">
        <f>G7</f>
        <v>0.113</v>
      </c>
      <c r="K17" s="11">
        <f t="shared" si="3"/>
        <v>8.6999999999999994E-2</v>
      </c>
      <c r="L17" s="11">
        <f>K7</f>
        <v>7.4999999999999997E-2</v>
      </c>
      <c r="M17" s="51"/>
      <c r="O17" s="24" t="s">
        <v>20</v>
      </c>
      <c r="P17" s="40">
        <f t="shared" si="5"/>
        <v>1.0000000000000009E-2</v>
      </c>
      <c r="Q17" s="26" t="str">
        <f>IF(L18&lt;I18, "lower", "higher")</f>
        <v>lower</v>
      </c>
      <c r="R17" s="25" t="s">
        <v>23</v>
      </c>
      <c r="S17" s="25"/>
      <c r="T17" s="25"/>
      <c r="U17" s="25"/>
      <c r="V17" s="57"/>
    </row>
    <row r="18" spans="1:22" ht="17.25" thickBot="1" x14ac:dyDescent="0.35">
      <c r="F18" s="67" t="s">
        <v>7</v>
      </c>
      <c r="G18" s="20">
        <f t="shared" si="6"/>
        <v>0.59299999999999997</v>
      </c>
      <c r="H18" s="20">
        <f t="shared" si="6"/>
        <v>0.59599999999999997</v>
      </c>
      <c r="I18" s="20">
        <f t="shared" si="6"/>
        <v>0.59299999999999997</v>
      </c>
      <c r="J18" s="20">
        <f t="shared" ref="J18:J19" si="7">G8</f>
        <v>0.57100000000000006</v>
      </c>
      <c r="K18" s="20">
        <f t="shared" si="3"/>
        <v>0.57299999999999995</v>
      </c>
      <c r="L18" s="20">
        <f>K8</f>
        <v>0.58299999999999996</v>
      </c>
      <c r="M18" s="51"/>
      <c r="O18" s="31" t="s">
        <v>8</v>
      </c>
      <c r="P18" s="41">
        <f t="shared" si="5"/>
        <v>1.7999999999999905E-2</v>
      </c>
      <c r="Q18" s="33" t="str">
        <f>IF(L19&lt;I19, "lower", "higher")</f>
        <v>lower</v>
      </c>
      <c r="R18" s="34" t="s">
        <v>23</v>
      </c>
      <c r="S18" s="34"/>
      <c r="T18" s="34"/>
      <c r="U18" s="34"/>
      <c r="V18" s="59"/>
    </row>
    <row r="19" spans="1:22" x14ac:dyDescent="0.3">
      <c r="F19" s="68" t="s">
        <v>8</v>
      </c>
      <c r="G19" s="11">
        <f t="shared" si="6"/>
        <v>0.55899999999999994</v>
      </c>
      <c r="H19" s="11">
        <f t="shared" si="6"/>
        <v>0.56399999999999995</v>
      </c>
      <c r="I19" s="11">
        <f>D27/100</f>
        <v>0.55799999999999994</v>
      </c>
      <c r="J19" s="11">
        <f t="shared" si="7"/>
        <v>0.50600000000000001</v>
      </c>
      <c r="K19" s="11">
        <f t="shared" si="3"/>
        <v>0.52400000000000002</v>
      </c>
      <c r="L19" s="11">
        <f>K9</f>
        <v>0.54</v>
      </c>
      <c r="M19" s="51"/>
    </row>
    <row r="20" spans="1:22" x14ac:dyDescent="0.3">
      <c r="A20" s="52" t="s">
        <v>67</v>
      </c>
      <c r="O20" s="70" t="s">
        <v>22</v>
      </c>
      <c r="P20" s="71"/>
      <c r="Q20" s="71"/>
      <c r="R20" s="71"/>
      <c r="S20" s="71"/>
      <c r="T20" s="71"/>
      <c r="U20" s="71"/>
      <c r="V20" s="106"/>
    </row>
    <row r="21" spans="1:22" x14ac:dyDescent="0.3">
      <c r="A21" s="101" t="s">
        <v>0</v>
      </c>
      <c r="B21" s="148" t="s">
        <v>113</v>
      </c>
      <c r="C21" s="148" t="s">
        <v>116</v>
      </c>
      <c r="D21" s="149" t="s">
        <v>69</v>
      </c>
      <c r="L21" s="51"/>
      <c r="O21" s="72" t="s">
        <v>18</v>
      </c>
      <c r="P21" s="25">
        <f>ABS(L14-K14)</f>
        <v>3700</v>
      </c>
      <c r="Q21" s="26" t="str">
        <f>IF(L14&lt;K14, "fewer", "more")</f>
        <v>more</v>
      </c>
      <c r="R21" s="25" t="s">
        <v>17</v>
      </c>
      <c r="S21" s="25"/>
      <c r="T21" s="25"/>
      <c r="U21" s="25"/>
      <c r="V21" s="107"/>
    </row>
    <row r="22" spans="1:22" ht="17.25" x14ac:dyDescent="0.3">
      <c r="A22" s="52" t="s">
        <v>61</v>
      </c>
      <c r="B22" s="92">
        <v>212.5</v>
      </c>
      <c r="C22" s="92">
        <v>213.9</v>
      </c>
      <c r="D22" s="103">
        <v>211.8</v>
      </c>
      <c r="L22" s="51"/>
      <c r="O22" s="72" t="s">
        <v>9</v>
      </c>
      <c r="P22" s="25">
        <f>ABS(L15-K15)</f>
        <v>5900</v>
      </c>
      <c r="Q22" s="26" t="str">
        <f>IF(L15&lt;K15, "fewer", "more")</f>
        <v>more</v>
      </c>
      <c r="R22" s="25" t="s">
        <v>13</v>
      </c>
      <c r="S22" s="25"/>
      <c r="T22" s="25"/>
      <c r="U22" s="25"/>
      <c r="V22" s="107"/>
    </row>
    <row r="23" spans="1:22" ht="17.25" x14ac:dyDescent="0.3">
      <c r="A23" s="52" t="s">
        <v>62</v>
      </c>
      <c r="B23" s="96">
        <v>200.2</v>
      </c>
      <c r="C23" s="96">
        <v>202.4</v>
      </c>
      <c r="D23" s="105">
        <v>199.6</v>
      </c>
      <c r="F23" s="108"/>
      <c r="G23" s="108"/>
      <c r="H23" s="108"/>
      <c r="I23" s="108"/>
      <c r="J23" s="108"/>
      <c r="K23" s="108"/>
      <c r="L23" s="108"/>
      <c r="M23" s="108"/>
      <c r="N23" s="108"/>
      <c r="O23" s="72" t="s">
        <v>5</v>
      </c>
      <c r="P23" s="25">
        <f>ABS(L16-K16)</f>
        <v>2200</v>
      </c>
      <c r="Q23" s="26" t="str">
        <f>IF(L16&lt;K16, "fewer", "more")</f>
        <v>fewer</v>
      </c>
      <c r="R23" s="25" t="s">
        <v>16</v>
      </c>
      <c r="S23" s="25"/>
      <c r="T23" s="25"/>
      <c r="U23" s="25"/>
      <c r="V23" s="107"/>
    </row>
    <row r="24" spans="1:22" ht="17.25" x14ac:dyDescent="0.3">
      <c r="A24" s="52" t="s">
        <v>57</v>
      </c>
      <c r="B24" s="92">
        <v>12.3</v>
      </c>
      <c r="C24" s="92">
        <v>11.5</v>
      </c>
      <c r="D24" s="103">
        <v>12.2</v>
      </c>
      <c r="F24" s="108"/>
      <c r="G24" s="108"/>
      <c r="H24" s="108"/>
      <c r="I24" s="108"/>
      <c r="J24" s="108"/>
      <c r="K24" s="108"/>
      <c r="L24" s="108"/>
      <c r="M24" s="108"/>
      <c r="N24" s="108"/>
      <c r="O24" s="72" t="s">
        <v>19</v>
      </c>
      <c r="P24" s="29">
        <f t="shared" ref="P24:P26" si="8">ABS(L17-K17)</f>
        <v>1.1999999999999997E-2</v>
      </c>
      <c r="Q24" s="26" t="str">
        <f>IF(L17&lt;K17, "lower", "higher")</f>
        <v>lower</v>
      </c>
      <c r="R24" s="25" t="s">
        <v>21</v>
      </c>
      <c r="S24" s="25"/>
      <c r="T24" s="25"/>
      <c r="U24" s="25"/>
      <c r="V24" s="107"/>
    </row>
    <row r="25" spans="1:22" ht="17.25" x14ac:dyDescent="0.3">
      <c r="A25" s="52" t="s">
        <v>58</v>
      </c>
      <c r="B25" s="96">
        <v>5.8</v>
      </c>
      <c r="C25" s="96">
        <v>5.4</v>
      </c>
      <c r="D25" s="105">
        <v>5.8</v>
      </c>
      <c r="F25" s="108"/>
      <c r="G25" s="108"/>
      <c r="H25" s="108"/>
      <c r="I25" s="108"/>
      <c r="J25" s="108"/>
      <c r="K25" s="108"/>
      <c r="L25" s="108"/>
      <c r="M25" s="108"/>
      <c r="N25" s="108"/>
      <c r="O25" s="72" t="s">
        <v>20</v>
      </c>
      <c r="P25" s="29">
        <f t="shared" si="8"/>
        <v>1.0000000000000009E-2</v>
      </c>
      <c r="Q25" s="26" t="str">
        <f>IF(L18&lt;K18, "lower", "higher")</f>
        <v>higher</v>
      </c>
      <c r="R25" s="25" t="s">
        <v>21</v>
      </c>
      <c r="S25" s="25"/>
      <c r="T25" s="25"/>
      <c r="U25" s="25"/>
      <c r="V25" s="107"/>
    </row>
    <row r="26" spans="1:22" ht="17.25" x14ac:dyDescent="0.3">
      <c r="A26" s="52" t="s">
        <v>59</v>
      </c>
      <c r="B26" s="92">
        <v>59.3</v>
      </c>
      <c r="C26" s="92">
        <v>59.6</v>
      </c>
      <c r="D26" s="103">
        <v>59.3</v>
      </c>
      <c r="F26" s="108"/>
      <c r="G26" s="108"/>
      <c r="H26" s="108"/>
      <c r="I26" s="108"/>
      <c r="J26" s="108"/>
      <c r="K26" s="108"/>
      <c r="L26" s="108"/>
      <c r="M26" s="108"/>
      <c r="N26" s="108"/>
      <c r="O26" s="73" t="s">
        <v>8</v>
      </c>
      <c r="P26" s="74">
        <f t="shared" si="8"/>
        <v>1.6000000000000014E-2</v>
      </c>
      <c r="Q26" s="75" t="str">
        <f>IF(L19&lt;K19, "lower", "higher")</f>
        <v>higher</v>
      </c>
      <c r="R26" s="76" t="s">
        <v>21</v>
      </c>
      <c r="S26" s="76"/>
      <c r="T26" s="76"/>
      <c r="U26" s="76"/>
      <c r="V26" s="109"/>
    </row>
    <row r="27" spans="1:22" ht="17.25" x14ac:dyDescent="0.3">
      <c r="A27" s="52" t="s">
        <v>60</v>
      </c>
      <c r="B27" s="99">
        <v>55.9</v>
      </c>
      <c r="C27" s="99">
        <v>56.4</v>
      </c>
      <c r="D27" s="105">
        <v>55.8</v>
      </c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22" ht="17.25" x14ac:dyDescent="0.3"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22" ht="17.25" x14ac:dyDescent="0.3">
      <c r="F29" s="108"/>
      <c r="G29" s="108"/>
      <c r="H29" s="108"/>
      <c r="I29" s="108"/>
      <c r="J29" s="108"/>
      <c r="K29" s="108"/>
      <c r="L29" s="108"/>
      <c r="M29" s="108"/>
      <c r="N29" s="108"/>
      <c r="P29" s="110"/>
      <c r="Q29" s="51"/>
    </row>
    <row r="30" spans="1:22" ht="17.25" x14ac:dyDescent="0.3">
      <c r="F30" s="108"/>
      <c r="G30" s="108"/>
      <c r="H30" s="108"/>
      <c r="I30" s="108"/>
      <c r="J30" s="108"/>
      <c r="K30" s="108"/>
      <c r="L30" s="108"/>
      <c r="M30" s="108"/>
      <c r="N30" s="108"/>
      <c r="P30" s="110"/>
      <c r="Q30" s="51"/>
    </row>
    <row r="31" spans="1:22" ht="17.25" x14ac:dyDescent="0.3">
      <c r="F31" s="108"/>
      <c r="G31" s="108"/>
      <c r="H31" s="108"/>
      <c r="I31" s="108"/>
      <c r="J31" s="108"/>
      <c r="K31" s="108"/>
      <c r="L31" s="108"/>
      <c r="M31" s="108"/>
      <c r="N31" s="108"/>
      <c r="P31" s="110"/>
      <c r="Q31" s="51"/>
    </row>
    <row r="32" spans="1:22" ht="17.25" x14ac:dyDescent="0.3">
      <c r="F32" s="108"/>
      <c r="G32" s="108"/>
      <c r="H32" s="108"/>
      <c r="I32" s="108"/>
      <c r="J32" s="108"/>
      <c r="K32" s="108"/>
      <c r="L32" s="108"/>
      <c r="M32" s="108"/>
      <c r="N32" s="108"/>
    </row>
    <row r="33" spans="6:14" ht="17.25" x14ac:dyDescent="0.3">
      <c r="F33" s="108"/>
      <c r="G33" s="108"/>
      <c r="H33" s="108"/>
      <c r="I33" s="108"/>
      <c r="J33" s="108"/>
      <c r="K33" s="108"/>
      <c r="L33" s="108"/>
      <c r="M33" s="108"/>
      <c r="N33" s="108"/>
    </row>
    <row r="34" spans="6:14" ht="17.25" x14ac:dyDescent="0.3">
      <c r="F34" s="108"/>
      <c r="G34" s="108"/>
      <c r="H34" s="108"/>
      <c r="I34" s="108"/>
      <c r="J34" s="108"/>
      <c r="K34" s="108"/>
      <c r="L34" s="108"/>
      <c r="M34" s="108"/>
      <c r="N34" s="108"/>
    </row>
    <row r="35" spans="6:14" ht="17.25" x14ac:dyDescent="0.3">
      <c r="F35" s="108"/>
      <c r="G35" s="108"/>
      <c r="H35" s="108"/>
      <c r="I35" s="108"/>
      <c r="J35" s="108"/>
      <c r="K35" s="108"/>
      <c r="L35" s="108"/>
      <c r="M35" s="108"/>
      <c r="N35" s="108"/>
    </row>
    <row r="36" spans="6:14" ht="17.25" x14ac:dyDescent="0.3">
      <c r="F36" s="108"/>
      <c r="G36" s="108"/>
      <c r="H36" s="108"/>
      <c r="I36" s="108"/>
      <c r="J36" s="108"/>
      <c r="K36" s="108"/>
      <c r="L36" s="108"/>
      <c r="M36" s="108"/>
      <c r="N36" s="108"/>
    </row>
    <row r="37" spans="6:14" ht="17.25" x14ac:dyDescent="0.3">
      <c r="F37" s="108"/>
      <c r="G37" s="108"/>
      <c r="H37" s="108"/>
      <c r="I37" s="108"/>
      <c r="J37" s="108"/>
      <c r="K37" s="108"/>
      <c r="L37" s="108"/>
      <c r="M37" s="108"/>
      <c r="N37" s="108"/>
    </row>
    <row r="38" spans="6:14" ht="17.25" x14ac:dyDescent="0.3">
      <c r="F38" s="108"/>
      <c r="G38" s="108"/>
      <c r="H38" s="108"/>
      <c r="I38" s="108"/>
      <c r="J38" s="108"/>
      <c r="K38" s="108"/>
      <c r="L38" s="108"/>
      <c r="M38" s="108"/>
      <c r="N38" s="108"/>
    </row>
    <row r="39" spans="6:14" ht="17.25" x14ac:dyDescent="0.3">
      <c r="F39" s="108"/>
      <c r="G39" s="108"/>
      <c r="H39" s="108"/>
      <c r="I39" s="108"/>
      <c r="J39" s="108"/>
      <c r="K39" s="108"/>
      <c r="L39" s="108"/>
      <c r="M39" s="108"/>
      <c r="N39" s="108"/>
    </row>
    <row r="40" spans="6:14" ht="17.25" x14ac:dyDescent="0.3">
      <c r="F40" s="108"/>
      <c r="G40" s="108"/>
      <c r="H40" s="108"/>
      <c r="I40" s="108"/>
      <c r="J40" s="108"/>
      <c r="K40" s="108"/>
      <c r="L40" s="108"/>
      <c r="M40" s="108"/>
      <c r="N40" s="108"/>
    </row>
    <row r="41" spans="6:14" ht="17.25" x14ac:dyDescent="0.3">
      <c r="F41" s="108"/>
      <c r="G41" s="108"/>
      <c r="H41" s="108"/>
      <c r="I41" s="108"/>
      <c r="J41" s="108"/>
      <c r="K41" s="108"/>
      <c r="L41" s="108"/>
      <c r="M41" s="108"/>
      <c r="N41" s="108"/>
    </row>
    <row r="42" spans="6:14" ht="17.25" x14ac:dyDescent="0.3">
      <c r="F42" s="108"/>
      <c r="G42" s="108"/>
      <c r="H42" s="108"/>
      <c r="I42" s="108"/>
      <c r="J42" s="108"/>
      <c r="K42" s="108"/>
      <c r="L42" s="108"/>
      <c r="M42" s="108"/>
      <c r="N42" s="108"/>
    </row>
    <row r="43" spans="6:14" ht="17.25" x14ac:dyDescent="0.3">
      <c r="F43" s="108"/>
      <c r="G43" s="108"/>
      <c r="H43" s="108"/>
      <c r="I43" s="108"/>
      <c r="J43" s="108"/>
      <c r="K43" s="108"/>
      <c r="L43" s="108"/>
      <c r="M43" s="108"/>
      <c r="N43" s="108"/>
    </row>
    <row r="44" spans="6:14" ht="17.25" x14ac:dyDescent="0.3">
      <c r="F44" s="108"/>
      <c r="G44" s="108"/>
      <c r="H44" s="108"/>
      <c r="I44" s="108"/>
      <c r="J44" s="108"/>
      <c r="K44" s="108"/>
      <c r="L44" s="108"/>
      <c r="M44" s="108"/>
      <c r="N44" s="108"/>
    </row>
    <row r="45" spans="6:14" ht="17.25" x14ac:dyDescent="0.3">
      <c r="F45" s="108"/>
      <c r="G45" s="108"/>
      <c r="H45" s="108"/>
      <c r="I45" s="108"/>
      <c r="J45" s="108"/>
      <c r="K45" s="108"/>
      <c r="L45" s="108"/>
      <c r="M45" s="108"/>
      <c r="N45" s="108"/>
    </row>
    <row r="46" spans="6:14" ht="17.25" x14ac:dyDescent="0.3">
      <c r="F46" s="108"/>
      <c r="G46" s="108"/>
      <c r="H46" s="108"/>
      <c r="I46" s="108"/>
      <c r="J46" s="108"/>
      <c r="K46" s="108"/>
      <c r="L46" s="108"/>
      <c r="M46" s="108"/>
      <c r="N46" s="108"/>
    </row>
    <row r="47" spans="6:14" ht="17.25" x14ac:dyDescent="0.3">
      <c r="F47" s="108"/>
      <c r="G47" s="108"/>
      <c r="H47" s="108"/>
      <c r="I47" s="108"/>
      <c r="J47" s="108"/>
      <c r="K47" s="108"/>
      <c r="L47" s="108"/>
      <c r="M47" s="108"/>
      <c r="N47" s="108"/>
    </row>
  </sheetData>
  <mergeCells count="4">
    <mergeCell ref="G2:H2"/>
    <mergeCell ref="I2:J2"/>
    <mergeCell ref="K2:L2"/>
    <mergeCell ref="J12:L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topLeftCell="C1" zoomScale="115" zoomScaleNormal="115" workbookViewId="0">
      <selection activeCell="C19" sqref="C19"/>
    </sheetView>
  </sheetViews>
  <sheetFormatPr defaultRowHeight="15" x14ac:dyDescent="0.25"/>
  <cols>
    <col min="1" max="1" width="54.28515625" customWidth="1"/>
    <col min="2" max="3" width="10.85546875" bestFit="1" customWidth="1"/>
    <col min="4" max="4" width="12.140625" customWidth="1"/>
    <col min="5" max="5" width="12.42578125" customWidth="1"/>
    <col min="8" max="8" width="18.85546875" customWidth="1"/>
    <col min="9" max="9" width="11.28515625" bestFit="1" customWidth="1"/>
    <col min="10" max="10" width="12" customWidth="1"/>
    <col min="14" max="14" width="29.28515625" bestFit="1" customWidth="1"/>
    <col min="16" max="16" width="64.140625" bestFit="1" customWidth="1"/>
  </cols>
  <sheetData>
    <row r="2" spans="1:23" ht="15.75" thickBot="1" x14ac:dyDescent="0.3">
      <c r="A2" t="s">
        <v>119</v>
      </c>
      <c r="G2" s="1"/>
      <c r="L2" s="1"/>
      <c r="M2" s="1"/>
      <c r="N2" s="1"/>
      <c r="O2" s="1"/>
      <c r="P2" s="1"/>
      <c r="Q2" s="1"/>
      <c r="R2" s="1"/>
      <c r="S2" s="1"/>
    </row>
    <row r="3" spans="1:23" ht="18" thickBot="1" x14ac:dyDescent="0.35">
      <c r="A3" s="175" t="s">
        <v>88</v>
      </c>
      <c r="B3" s="177">
        <v>2019</v>
      </c>
      <c r="C3" s="178"/>
      <c r="D3" s="179">
        <v>2020</v>
      </c>
      <c r="E3" s="180"/>
      <c r="I3" s="85">
        <v>2019</v>
      </c>
      <c r="K3" s="85">
        <v>2020</v>
      </c>
      <c r="L3" s="1"/>
      <c r="M3" s="1"/>
      <c r="Q3" s="1"/>
      <c r="R3" s="1"/>
      <c r="S3" s="1"/>
      <c r="T3" s="1"/>
      <c r="U3" s="1"/>
      <c r="W3" s="16"/>
    </row>
    <row r="4" spans="1:23" ht="18" thickBot="1" x14ac:dyDescent="0.35">
      <c r="A4" s="176"/>
      <c r="B4" s="151" t="s">
        <v>114</v>
      </c>
      <c r="C4" s="117" t="s">
        <v>135</v>
      </c>
      <c r="D4" s="116" t="s">
        <v>136</v>
      </c>
      <c r="E4" s="117" t="s">
        <v>135</v>
      </c>
      <c r="H4" s="85"/>
      <c r="I4" s="1" t="s">
        <v>114</v>
      </c>
      <c r="J4" t="s">
        <v>135</v>
      </c>
      <c r="K4" s="1" t="s">
        <v>136</v>
      </c>
      <c r="L4" t="s">
        <v>135</v>
      </c>
      <c r="N4" s="152" t="s">
        <v>22</v>
      </c>
      <c r="O4" s="1"/>
      <c r="P4" s="1"/>
      <c r="W4" s="16"/>
    </row>
    <row r="5" spans="1:23" ht="18" thickBot="1" x14ac:dyDescent="0.3">
      <c r="A5" s="118" t="s">
        <v>89</v>
      </c>
      <c r="B5" s="134">
        <f>I5*1000</f>
        <v>42600</v>
      </c>
      <c r="C5" s="134">
        <f t="shared" ref="C5:E7" si="0">J5*1000</f>
        <v>44600</v>
      </c>
      <c r="D5" s="135">
        <f t="shared" si="0"/>
        <v>45400</v>
      </c>
      <c r="E5" s="135">
        <f t="shared" si="0"/>
        <v>44900</v>
      </c>
      <c r="F5" s="15"/>
      <c r="H5" t="s">
        <v>126</v>
      </c>
      <c r="I5">
        <v>42.6</v>
      </c>
      <c r="J5">
        <v>44.6</v>
      </c>
      <c r="K5">
        <v>45.4</v>
      </c>
      <c r="L5">
        <v>44.9</v>
      </c>
      <c r="N5" t="s">
        <v>129</v>
      </c>
      <c r="O5" s="15">
        <f>ABS(E5-D5)</f>
        <v>500</v>
      </c>
      <c r="P5" t="str">
        <f>IF(E5-D5&gt;=0,"more month-over-month goods producing employment in Niagara", "fewer goods producing employment in Niagara")</f>
        <v>fewer goods producing employment in Niagara</v>
      </c>
      <c r="Q5" s="15"/>
    </row>
    <row r="6" spans="1:23" ht="18" thickBot="1" x14ac:dyDescent="0.3">
      <c r="A6" s="119" t="s">
        <v>90</v>
      </c>
      <c r="B6" s="136">
        <f>I6*1000</f>
        <v>160600</v>
      </c>
      <c r="C6" s="137">
        <f t="shared" si="0"/>
        <v>159700</v>
      </c>
      <c r="D6" s="138">
        <f t="shared" si="0"/>
        <v>146400</v>
      </c>
      <c r="E6" s="137">
        <f t="shared" si="0"/>
        <v>153200</v>
      </c>
      <c r="F6" s="15"/>
      <c r="H6" t="s">
        <v>127</v>
      </c>
      <c r="I6">
        <v>160.6</v>
      </c>
      <c r="J6">
        <v>159.69999999999999</v>
      </c>
      <c r="K6">
        <v>146.4</v>
      </c>
      <c r="L6">
        <v>153.19999999999999</v>
      </c>
      <c r="N6" t="s">
        <v>130</v>
      </c>
      <c r="O6" s="15">
        <f>ABS(E6-D6)</f>
        <v>6800</v>
      </c>
      <c r="P6" t="str">
        <f>IF(E6-D6&gt;=0,"more month-over-month services producing employment in Niagara", "fewer month-over- month services producing employment in Niagara")</f>
        <v>more month-over-month services producing employment in Niagara</v>
      </c>
      <c r="Q6" s="15"/>
    </row>
    <row r="7" spans="1:23" ht="15.75" thickBot="1" x14ac:dyDescent="0.3">
      <c r="A7" s="131" t="s">
        <v>9</v>
      </c>
      <c r="B7" s="132">
        <f>I7*1000</f>
        <v>203100</v>
      </c>
      <c r="C7" s="132">
        <f t="shared" si="0"/>
        <v>204300</v>
      </c>
      <c r="D7" s="132">
        <f t="shared" si="0"/>
        <v>191800</v>
      </c>
      <c r="E7" s="132">
        <f t="shared" si="0"/>
        <v>198100</v>
      </c>
      <c r="F7" s="15"/>
      <c r="H7" t="s">
        <v>128</v>
      </c>
      <c r="I7">
        <v>203.1</v>
      </c>
      <c r="J7">
        <v>204.3</v>
      </c>
      <c r="K7">
        <v>191.8</v>
      </c>
      <c r="L7">
        <v>198.1</v>
      </c>
      <c r="N7" t="s">
        <v>131</v>
      </c>
      <c r="O7" s="15">
        <f>ABS(E7-D7)</f>
        <v>6300</v>
      </c>
      <c r="P7" t="str">
        <f>IF(E7-D7&gt;=0,"more month-over-month total employment in Niagara", "fewer month-over-month total employment in Niagara")</f>
        <v>more month-over-month total employment in Niagara</v>
      </c>
      <c r="Q7" s="15"/>
    </row>
    <row r="9" spans="1:23" x14ac:dyDescent="0.25">
      <c r="N9" s="152" t="s">
        <v>37</v>
      </c>
    </row>
    <row r="10" spans="1:23" x14ac:dyDescent="0.25">
      <c r="N10" t="s">
        <v>129</v>
      </c>
      <c r="O10" s="15">
        <f>ABS(E5-C5)</f>
        <v>300</v>
      </c>
      <c r="P10" t="str">
        <f>IF(E5-C5&gt;=0,"more month-over-month goods producing employment in Niagara", "fewer goods producing employment in Niagara")</f>
        <v>more month-over-month goods producing employment in Niagara</v>
      </c>
      <c r="Q10" s="15"/>
    </row>
    <row r="11" spans="1:23" x14ac:dyDescent="0.25">
      <c r="N11" t="s">
        <v>130</v>
      </c>
      <c r="O11" s="15">
        <f>ABS(E6-C6)</f>
        <v>6500</v>
      </c>
      <c r="P11" t="str">
        <f>IF(E6-C6&gt;=0,"more month-over-month services producing employment in Niagara", "fewer month-over- month services producing employment in Niagara")</f>
        <v>fewer month-over- month services producing employment in Niagara</v>
      </c>
      <c r="Q11" s="15"/>
    </row>
    <row r="12" spans="1:23" x14ac:dyDescent="0.25">
      <c r="M12" s="1"/>
      <c r="N12" t="s">
        <v>131</v>
      </c>
      <c r="O12" s="15">
        <f>ABS(E7-C7)</f>
        <v>6200</v>
      </c>
      <c r="P12" t="str">
        <f>IF(E7-C7&gt;=0,"more month-over-month total employment in Niagara", "fewer month-over-month total employment in Niagara")</f>
        <v>fewer month-over-month total employment in Niagara</v>
      </c>
      <c r="Q12" s="15"/>
      <c r="R12" s="1"/>
      <c r="S12" s="1"/>
      <c r="T12" s="1"/>
      <c r="U12" s="1"/>
    </row>
    <row r="14" spans="1:23" x14ac:dyDescent="0.25">
      <c r="W14" s="16"/>
    </row>
    <row r="15" spans="1:23" x14ac:dyDescent="0.25">
      <c r="W15" s="16"/>
    </row>
    <row r="16" spans="1:23" x14ac:dyDescent="0.25">
      <c r="W16" s="16"/>
    </row>
    <row r="17" spans="8:23" x14ac:dyDescent="0.25">
      <c r="W17" s="16"/>
    </row>
    <row r="18" spans="8:23" x14ac:dyDescent="0.25">
      <c r="W18" s="16"/>
    </row>
    <row r="19" spans="8:23" x14ac:dyDescent="0.25">
      <c r="W19" s="16"/>
    </row>
    <row r="20" spans="8:23" x14ac:dyDescent="0.25">
      <c r="W20" s="16"/>
    </row>
    <row r="21" spans="8:23" x14ac:dyDescent="0.25">
      <c r="W21" s="16"/>
    </row>
    <row r="22" spans="8:23" x14ac:dyDescent="0.25">
      <c r="W22" s="16"/>
    </row>
    <row r="23" spans="8:23" x14ac:dyDescent="0.25">
      <c r="W23" s="16"/>
    </row>
    <row r="24" spans="8:23" x14ac:dyDescent="0.25">
      <c r="W24" s="16"/>
    </row>
    <row r="25" spans="8:23" ht="17.25" x14ac:dyDescent="0.3">
      <c r="V25" s="139"/>
      <c r="W25" s="16"/>
    </row>
    <row r="26" spans="8:23" ht="17.25" x14ac:dyDescent="0.3">
      <c r="V26" s="139"/>
      <c r="W26" s="16"/>
    </row>
    <row r="27" spans="8:23" ht="17.25" x14ac:dyDescent="0.3">
      <c r="V27" s="139"/>
      <c r="W27" s="16"/>
    </row>
    <row r="28" spans="8:23" ht="17.25" x14ac:dyDescent="0.3">
      <c r="V28" s="139"/>
      <c r="W28" s="16"/>
    </row>
    <row r="29" spans="8:23" ht="17.25" x14ac:dyDescent="0.3">
      <c r="V29" s="139"/>
      <c r="W29" s="16"/>
    </row>
    <row r="30" spans="8:23" ht="17.25" x14ac:dyDescent="0.3"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6"/>
    </row>
    <row r="31" spans="8:23" ht="17.25" x14ac:dyDescent="0.3"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</row>
    <row r="32" spans="8:23" ht="17.25" x14ac:dyDescent="0.3"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</row>
    <row r="33" spans="7:22" ht="17.25" x14ac:dyDescent="0.3"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</row>
    <row r="34" spans="7:22" ht="17.25" x14ac:dyDescent="0.3"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</row>
    <row r="35" spans="7:22" ht="17.25" x14ac:dyDescent="0.3">
      <c r="G35" s="1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</row>
    <row r="36" spans="7:22" ht="17.25" x14ac:dyDescent="0.3"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7:22" ht="17.25" x14ac:dyDescent="0.3"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</sheetData>
  <mergeCells count="3">
    <mergeCell ref="A3:A4"/>
    <mergeCell ref="B3:C3"/>
    <mergeCell ref="D3:E3"/>
  </mergeCells>
  <conditionalFormatting sqref="P5:P7">
    <cfRule type="containsText" dxfId="13" priority="3" operator="containsText" text="fewer">
      <formula>NOT(ISERROR(SEARCH("fewer",P5)))</formula>
    </cfRule>
    <cfRule type="containsText" dxfId="12" priority="4" operator="containsText" text="more">
      <formula>NOT(ISERROR(SEARCH("more",P5)))</formula>
    </cfRule>
  </conditionalFormatting>
  <conditionalFormatting sqref="P10:P12">
    <cfRule type="containsText" dxfId="11" priority="1" operator="containsText" text="fewer">
      <formula>NOT(ISERROR(SEARCH("fewer",P10)))</formula>
    </cfRule>
    <cfRule type="containsText" dxfId="10" priority="2" operator="containsText" text="more">
      <formula>NOT(ISERROR(SEARCH("more",P10)))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F1" workbookViewId="0">
      <selection activeCell="L13" sqref="L13"/>
    </sheetView>
  </sheetViews>
  <sheetFormatPr defaultRowHeight="15" x14ac:dyDescent="0.25"/>
  <cols>
    <col min="1" max="1" width="54" bestFit="1" customWidth="1"/>
    <col min="2" max="5" width="9.5703125" bestFit="1" customWidth="1"/>
    <col min="8" max="8" width="46.28515625" bestFit="1" customWidth="1"/>
    <col min="14" max="14" width="45.7109375" bestFit="1" customWidth="1"/>
    <col min="16" max="16" width="39" bestFit="1" customWidth="1"/>
  </cols>
  <sheetData>
    <row r="2" spans="1:17" ht="15.75" thickBot="1" x14ac:dyDescent="0.3">
      <c r="A2" s="150" t="s">
        <v>119</v>
      </c>
      <c r="I2">
        <f>'Industry-Sectors'!I3</f>
        <v>2019</v>
      </c>
      <c r="K2">
        <f>'Industry-Sectors'!K3</f>
        <v>2020</v>
      </c>
    </row>
    <row r="3" spans="1:17" ht="15.75" thickBot="1" x14ac:dyDescent="0.3">
      <c r="A3" s="175" t="s">
        <v>91</v>
      </c>
      <c r="B3" s="177">
        <f>'Industry-Sectors'!I3</f>
        <v>2019</v>
      </c>
      <c r="C3" s="178"/>
      <c r="D3" s="179">
        <f>'Industry-Sectors'!K3</f>
        <v>2020</v>
      </c>
      <c r="E3" s="180"/>
      <c r="H3" s="181" t="s">
        <v>121</v>
      </c>
      <c r="I3" t="str">
        <f>'Industry-Sectors'!I4</f>
        <v>Sept</v>
      </c>
      <c r="J3" t="str">
        <f>'Industry-Sectors'!J4</f>
        <v>Oct</v>
      </c>
      <c r="K3" t="str">
        <f>'Industry-Sectors'!K4</f>
        <v xml:space="preserve">Sept </v>
      </c>
      <c r="L3" t="str">
        <f>'Industry-Sectors'!L4</f>
        <v>Oct</v>
      </c>
      <c r="N3" s="152" t="s">
        <v>132</v>
      </c>
    </row>
    <row r="4" spans="1:17" ht="17.25" thickBot="1" x14ac:dyDescent="0.3">
      <c r="A4" s="176"/>
      <c r="B4" s="151" t="str">
        <f>'Industry-Sectors'!I4</f>
        <v>Sept</v>
      </c>
      <c r="C4" s="151" t="str">
        <f>'Industry-Sectors'!J4</f>
        <v>Oct</v>
      </c>
      <c r="D4" s="151" t="str">
        <f>'Industry-Sectors'!K4</f>
        <v xml:space="preserve">Sept </v>
      </c>
      <c r="E4" s="151" t="str">
        <f>'Industry-Sectors'!L4</f>
        <v>Oct</v>
      </c>
      <c r="G4" s="1"/>
      <c r="H4" s="181"/>
      <c r="N4" s="152" t="s">
        <v>22</v>
      </c>
    </row>
    <row r="5" spans="1:17" ht="18" thickBot="1" x14ac:dyDescent="0.3">
      <c r="A5" s="118" t="s">
        <v>125</v>
      </c>
      <c r="B5" s="134">
        <f t="shared" ref="B5:B21" si="0">IF(I5="x","NA",I5*1000)</f>
        <v>3400</v>
      </c>
      <c r="C5" s="134">
        <f t="shared" ref="C5:C21" si="1">IF(J5="x","NA",J5*1000)</f>
        <v>3400</v>
      </c>
      <c r="D5" s="134">
        <f t="shared" ref="D5:D21" si="2">IF(K5="x","NA",K5*1000)</f>
        <v>3800</v>
      </c>
      <c r="E5" s="134">
        <f t="shared" ref="E5:E21" si="3">IF(L5="x","NA",L5*1000)</f>
        <v>3600</v>
      </c>
      <c r="F5" s="15"/>
      <c r="G5" s="15"/>
      <c r="H5" t="s">
        <v>122</v>
      </c>
      <c r="I5">
        <v>3.4</v>
      </c>
      <c r="J5">
        <v>3.4</v>
      </c>
      <c r="K5">
        <v>3.8</v>
      </c>
      <c r="L5">
        <v>3.6</v>
      </c>
      <c r="M5">
        <f>L5-J5</f>
        <v>0.20000000000000018</v>
      </c>
      <c r="N5" t="s">
        <v>125</v>
      </c>
      <c r="O5">
        <f>ABS(E5-D5)</f>
        <v>200</v>
      </c>
      <c r="P5" t="str">
        <f>IF(E5-D5&gt;=0,"month-over-month employment gains in","month-over-month employment losses in")</f>
        <v>month-over-month employment losses in</v>
      </c>
      <c r="Q5" t="str">
        <f t="shared" ref="Q5:Q21" si="4">N5</f>
        <v xml:space="preserve">Agriculture </v>
      </c>
    </row>
    <row r="6" spans="1:17" ht="18" thickBot="1" x14ac:dyDescent="0.3">
      <c r="A6" s="119" t="s">
        <v>92</v>
      </c>
      <c r="B6" s="141" t="str">
        <f t="shared" si="0"/>
        <v>NA</v>
      </c>
      <c r="C6" s="141" t="str">
        <f t="shared" si="1"/>
        <v>NA</v>
      </c>
      <c r="D6" s="142" t="str">
        <f t="shared" si="2"/>
        <v>NA</v>
      </c>
      <c r="E6" s="142" t="str">
        <f t="shared" si="3"/>
        <v>NA</v>
      </c>
      <c r="F6" s="15"/>
      <c r="G6" s="15"/>
      <c r="H6" t="s">
        <v>123</v>
      </c>
      <c r="I6" t="s">
        <v>120</v>
      </c>
      <c r="J6" t="s">
        <v>120</v>
      </c>
      <c r="K6" t="s">
        <v>120</v>
      </c>
      <c r="L6" t="s">
        <v>120</v>
      </c>
      <c r="M6" t="e">
        <f t="shared" ref="M6:M20" si="5">L6-J6</f>
        <v>#VALUE!</v>
      </c>
      <c r="N6" t="s">
        <v>92</v>
      </c>
      <c r="O6" t="e">
        <f t="shared" ref="O6:O21" si="6">ABS(E6-D6)</f>
        <v>#VALUE!</v>
      </c>
      <c r="P6" t="e">
        <f t="shared" ref="P6:P21" si="7">IF(E6-D6&gt;=0,"month-over-month employment gains in","month-over-month employment losses in")</f>
        <v>#VALUE!</v>
      </c>
      <c r="Q6" t="str">
        <f t="shared" si="4"/>
        <v>Forestry, fishing, mining, quarrying, oil and gas</v>
      </c>
    </row>
    <row r="7" spans="1:17" ht="18" thickBot="1" x14ac:dyDescent="0.3">
      <c r="A7" s="118" t="s">
        <v>73</v>
      </c>
      <c r="B7" s="143" t="str">
        <f t="shared" si="0"/>
        <v>NA</v>
      </c>
      <c r="C7" s="143" t="str">
        <f t="shared" si="1"/>
        <v>NA</v>
      </c>
      <c r="D7" s="144" t="str">
        <f t="shared" si="2"/>
        <v>NA</v>
      </c>
      <c r="E7" s="144" t="str">
        <f t="shared" si="3"/>
        <v>NA</v>
      </c>
      <c r="F7" s="15"/>
      <c r="G7" s="15"/>
      <c r="H7" t="s">
        <v>73</v>
      </c>
      <c r="I7" t="s">
        <v>120</v>
      </c>
      <c r="J7" t="s">
        <v>120</v>
      </c>
      <c r="K7" t="s">
        <v>120</v>
      </c>
      <c r="L7" t="s">
        <v>120</v>
      </c>
      <c r="M7" t="e">
        <f t="shared" si="5"/>
        <v>#VALUE!</v>
      </c>
      <c r="N7" t="s">
        <v>73</v>
      </c>
      <c r="O7" t="e">
        <f t="shared" si="6"/>
        <v>#VALUE!</v>
      </c>
      <c r="P7" t="e">
        <f t="shared" si="7"/>
        <v>#VALUE!</v>
      </c>
      <c r="Q7" t="str">
        <f t="shared" si="4"/>
        <v>Utilities</v>
      </c>
    </row>
    <row r="8" spans="1:17" ht="18" thickBot="1" x14ac:dyDescent="0.3">
      <c r="A8" s="119" t="s">
        <v>74</v>
      </c>
      <c r="B8" s="136">
        <f t="shared" si="0"/>
        <v>17700</v>
      </c>
      <c r="C8" s="136">
        <f t="shared" si="1"/>
        <v>17600</v>
      </c>
      <c r="D8" s="138">
        <f t="shared" si="2"/>
        <v>17700</v>
      </c>
      <c r="E8" s="138">
        <f t="shared" si="3"/>
        <v>17900</v>
      </c>
      <c r="F8" s="15"/>
      <c r="G8" s="15"/>
      <c r="H8" t="s">
        <v>74</v>
      </c>
      <c r="I8">
        <v>17.7</v>
      </c>
      <c r="J8">
        <v>17.600000000000001</v>
      </c>
      <c r="K8">
        <v>17.7</v>
      </c>
      <c r="L8">
        <v>17.899999999999999</v>
      </c>
      <c r="M8">
        <f t="shared" si="5"/>
        <v>0.29999999999999716</v>
      </c>
      <c r="N8" t="s">
        <v>74</v>
      </c>
      <c r="O8">
        <f t="shared" si="6"/>
        <v>200</v>
      </c>
      <c r="P8" t="str">
        <f t="shared" si="7"/>
        <v>month-over-month employment gains in</v>
      </c>
      <c r="Q8" t="str">
        <f t="shared" si="4"/>
        <v>Construction</v>
      </c>
    </row>
    <row r="9" spans="1:17" ht="18" thickBot="1" x14ac:dyDescent="0.3">
      <c r="A9" s="118" t="s">
        <v>75</v>
      </c>
      <c r="B9" s="134">
        <f t="shared" si="0"/>
        <v>19400</v>
      </c>
      <c r="C9" s="134">
        <f t="shared" si="1"/>
        <v>21500</v>
      </c>
      <c r="D9" s="135">
        <f t="shared" si="2"/>
        <v>22700</v>
      </c>
      <c r="E9" s="135">
        <f t="shared" si="3"/>
        <v>22100</v>
      </c>
      <c r="F9" s="15"/>
      <c r="G9" s="15"/>
      <c r="H9" t="s">
        <v>75</v>
      </c>
      <c r="I9">
        <v>19.399999999999999</v>
      </c>
      <c r="J9">
        <v>21.5</v>
      </c>
      <c r="K9">
        <v>22.7</v>
      </c>
      <c r="L9">
        <v>22.1</v>
      </c>
      <c r="M9">
        <f t="shared" si="5"/>
        <v>0.60000000000000142</v>
      </c>
      <c r="N9" t="s">
        <v>75</v>
      </c>
      <c r="O9">
        <f t="shared" si="6"/>
        <v>600</v>
      </c>
      <c r="P9" t="str">
        <f t="shared" si="7"/>
        <v>month-over-month employment losses in</v>
      </c>
      <c r="Q9" t="str">
        <f t="shared" si="4"/>
        <v>Manufacturing</v>
      </c>
    </row>
    <row r="10" spans="1:17" ht="18" thickBot="1" x14ac:dyDescent="0.3">
      <c r="A10" s="119" t="s">
        <v>76</v>
      </c>
      <c r="B10" s="136">
        <f t="shared" si="0"/>
        <v>31600</v>
      </c>
      <c r="C10" s="136">
        <f t="shared" si="1"/>
        <v>31200</v>
      </c>
      <c r="D10" s="138">
        <f t="shared" si="2"/>
        <v>25000</v>
      </c>
      <c r="E10" s="138">
        <f t="shared" si="3"/>
        <v>25200</v>
      </c>
      <c r="F10" s="15"/>
      <c r="G10" s="15"/>
      <c r="H10" t="s">
        <v>76</v>
      </c>
      <c r="I10">
        <v>31.6</v>
      </c>
      <c r="J10">
        <v>31.2</v>
      </c>
      <c r="K10">
        <v>25</v>
      </c>
      <c r="L10">
        <v>25.2</v>
      </c>
      <c r="M10">
        <f t="shared" si="5"/>
        <v>-6</v>
      </c>
      <c r="N10" t="s">
        <v>76</v>
      </c>
      <c r="O10">
        <f t="shared" si="6"/>
        <v>200</v>
      </c>
      <c r="P10" t="str">
        <f t="shared" si="7"/>
        <v>month-over-month employment gains in</v>
      </c>
      <c r="Q10" t="str">
        <f t="shared" si="4"/>
        <v>Wholesale and retail trade</v>
      </c>
    </row>
    <row r="11" spans="1:17" ht="18" thickBot="1" x14ac:dyDescent="0.3">
      <c r="A11" s="118" t="s">
        <v>77</v>
      </c>
      <c r="B11" s="134">
        <f t="shared" si="0"/>
        <v>7800</v>
      </c>
      <c r="C11" s="134">
        <f t="shared" si="1"/>
        <v>8700</v>
      </c>
      <c r="D11" s="135">
        <f t="shared" si="2"/>
        <v>6700</v>
      </c>
      <c r="E11" s="135">
        <f t="shared" si="3"/>
        <v>6900</v>
      </c>
      <c r="F11" s="15"/>
      <c r="G11" s="15"/>
      <c r="H11" t="s">
        <v>77</v>
      </c>
      <c r="I11">
        <v>7.8</v>
      </c>
      <c r="J11">
        <v>8.6999999999999993</v>
      </c>
      <c r="K11">
        <v>6.7</v>
      </c>
      <c r="L11">
        <v>6.9</v>
      </c>
      <c r="M11">
        <f t="shared" si="5"/>
        <v>-1.7999999999999989</v>
      </c>
      <c r="N11" t="s">
        <v>77</v>
      </c>
      <c r="O11">
        <f t="shared" si="6"/>
        <v>200</v>
      </c>
      <c r="P11" t="str">
        <f t="shared" si="7"/>
        <v>month-over-month employment gains in</v>
      </c>
      <c r="Q11" t="str">
        <f t="shared" si="4"/>
        <v>Transportation and warehousing</v>
      </c>
    </row>
    <row r="12" spans="1:17" ht="18" thickBot="1" x14ac:dyDescent="0.3">
      <c r="A12" s="119" t="s">
        <v>78</v>
      </c>
      <c r="B12" s="136">
        <f t="shared" si="0"/>
        <v>10500</v>
      </c>
      <c r="C12" s="136">
        <f t="shared" si="1"/>
        <v>9600</v>
      </c>
      <c r="D12" s="138">
        <f t="shared" si="2"/>
        <v>13500</v>
      </c>
      <c r="E12" s="138">
        <f t="shared" si="3"/>
        <v>13600</v>
      </c>
      <c r="F12" s="15"/>
      <c r="G12" s="15"/>
      <c r="H12" t="s">
        <v>78</v>
      </c>
      <c r="I12">
        <v>10.5</v>
      </c>
      <c r="J12">
        <v>9.6</v>
      </c>
      <c r="K12">
        <v>13.5</v>
      </c>
      <c r="L12">
        <v>13.6</v>
      </c>
      <c r="M12">
        <f t="shared" si="5"/>
        <v>4</v>
      </c>
      <c r="N12" t="s">
        <v>78</v>
      </c>
      <c r="O12">
        <f t="shared" si="6"/>
        <v>100</v>
      </c>
      <c r="P12" t="str">
        <f t="shared" si="7"/>
        <v>month-over-month employment gains in</v>
      </c>
      <c r="Q12" t="str">
        <f t="shared" si="4"/>
        <v>Finance, insurance, real estate, rental and leasing</v>
      </c>
    </row>
    <row r="13" spans="1:17" ht="18" thickBot="1" x14ac:dyDescent="0.3">
      <c r="A13" s="118" t="s">
        <v>79</v>
      </c>
      <c r="B13" s="134">
        <f t="shared" si="0"/>
        <v>8300</v>
      </c>
      <c r="C13" s="134">
        <f t="shared" si="1"/>
        <v>8400</v>
      </c>
      <c r="D13" s="135">
        <f t="shared" si="2"/>
        <v>9000</v>
      </c>
      <c r="E13" s="135">
        <f t="shared" si="3"/>
        <v>9700</v>
      </c>
      <c r="F13" s="15"/>
      <c r="G13" s="15"/>
      <c r="H13" t="s">
        <v>79</v>
      </c>
      <c r="I13">
        <v>8.3000000000000007</v>
      </c>
      <c r="J13">
        <v>8.4</v>
      </c>
      <c r="K13">
        <v>9</v>
      </c>
      <c r="L13">
        <v>9.6999999999999993</v>
      </c>
      <c r="M13">
        <f t="shared" si="5"/>
        <v>1.2999999999999989</v>
      </c>
      <c r="N13" t="s">
        <v>79</v>
      </c>
      <c r="O13">
        <f t="shared" si="6"/>
        <v>700</v>
      </c>
      <c r="P13" t="str">
        <f t="shared" si="7"/>
        <v>month-over-month employment gains in</v>
      </c>
      <c r="Q13" t="str">
        <f t="shared" si="4"/>
        <v>Professional, scientific and technical services</v>
      </c>
    </row>
    <row r="14" spans="1:17" ht="18" thickBot="1" x14ac:dyDescent="0.3">
      <c r="A14" s="119" t="s">
        <v>80</v>
      </c>
      <c r="B14" s="136">
        <f t="shared" si="0"/>
        <v>7800</v>
      </c>
      <c r="C14" s="136">
        <f t="shared" si="1"/>
        <v>8800</v>
      </c>
      <c r="D14" s="138">
        <f t="shared" si="2"/>
        <v>10600</v>
      </c>
      <c r="E14" s="138">
        <f t="shared" si="3"/>
        <v>12300</v>
      </c>
      <c r="F14" s="15"/>
      <c r="G14" s="15"/>
      <c r="H14" t="s">
        <v>124</v>
      </c>
      <c r="I14">
        <v>7.8</v>
      </c>
      <c r="J14">
        <v>8.8000000000000007</v>
      </c>
      <c r="K14">
        <v>10.6</v>
      </c>
      <c r="L14">
        <v>12.3</v>
      </c>
      <c r="M14">
        <f t="shared" si="5"/>
        <v>3.5</v>
      </c>
      <c r="N14" t="s">
        <v>80</v>
      </c>
      <c r="O14">
        <f t="shared" si="6"/>
        <v>1700</v>
      </c>
      <c r="P14" t="str">
        <f t="shared" si="7"/>
        <v>month-over-month employment gains in</v>
      </c>
      <c r="Q14" t="str">
        <f t="shared" si="4"/>
        <v xml:space="preserve">Business, building and other support services </v>
      </c>
    </row>
    <row r="15" spans="1:17" ht="18" thickBot="1" x14ac:dyDescent="0.3">
      <c r="A15" s="118" t="s">
        <v>81</v>
      </c>
      <c r="B15" s="134">
        <f t="shared" si="0"/>
        <v>13800</v>
      </c>
      <c r="C15" s="134">
        <f t="shared" si="1"/>
        <v>14900</v>
      </c>
      <c r="D15" s="135">
        <f t="shared" si="2"/>
        <v>12900</v>
      </c>
      <c r="E15" s="135">
        <f t="shared" si="3"/>
        <v>14300</v>
      </c>
      <c r="F15" s="15"/>
      <c r="G15" s="15"/>
      <c r="H15" t="s">
        <v>81</v>
      </c>
      <c r="I15">
        <v>13.8</v>
      </c>
      <c r="J15">
        <v>14.9</v>
      </c>
      <c r="K15">
        <v>12.9</v>
      </c>
      <c r="L15">
        <v>14.3</v>
      </c>
      <c r="M15">
        <f t="shared" si="5"/>
        <v>-0.59999999999999964</v>
      </c>
      <c r="N15" t="s">
        <v>81</v>
      </c>
      <c r="O15">
        <f t="shared" si="6"/>
        <v>1400</v>
      </c>
      <c r="P15" t="str">
        <f t="shared" si="7"/>
        <v>month-over-month employment gains in</v>
      </c>
      <c r="Q15" t="str">
        <f t="shared" si="4"/>
        <v>Educational services</v>
      </c>
    </row>
    <row r="16" spans="1:17" ht="18" thickBot="1" x14ac:dyDescent="0.3">
      <c r="A16" s="119" t="s">
        <v>82</v>
      </c>
      <c r="B16" s="136">
        <f t="shared" si="0"/>
        <v>25600</v>
      </c>
      <c r="C16" s="136">
        <f t="shared" si="1"/>
        <v>22700</v>
      </c>
      <c r="D16" s="138">
        <f t="shared" si="2"/>
        <v>27800</v>
      </c>
      <c r="E16" s="138">
        <f t="shared" si="3"/>
        <v>27300</v>
      </c>
      <c r="F16" s="15"/>
      <c r="G16" s="15"/>
      <c r="H16" t="s">
        <v>82</v>
      </c>
      <c r="I16">
        <v>25.6</v>
      </c>
      <c r="J16">
        <v>22.7</v>
      </c>
      <c r="K16">
        <v>27.8</v>
      </c>
      <c r="L16">
        <v>27.3</v>
      </c>
      <c r="M16">
        <f t="shared" si="5"/>
        <v>4.6000000000000014</v>
      </c>
      <c r="N16" t="s">
        <v>82</v>
      </c>
      <c r="O16">
        <f t="shared" si="6"/>
        <v>500</v>
      </c>
      <c r="P16" t="str">
        <f t="shared" si="7"/>
        <v>month-over-month employment losses in</v>
      </c>
      <c r="Q16" t="str">
        <f t="shared" si="4"/>
        <v>Health care and social assistance</v>
      </c>
    </row>
    <row r="17" spans="1:17" ht="18" thickBot="1" x14ac:dyDescent="0.3">
      <c r="A17" s="118" t="s">
        <v>83</v>
      </c>
      <c r="B17" s="134">
        <f t="shared" si="0"/>
        <v>11300</v>
      </c>
      <c r="C17" s="134">
        <f t="shared" si="1"/>
        <v>11900</v>
      </c>
      <c r="D17" s="135">
        <f t="shared" si="2"/>
        <v>6300</v>
      </c>
      <c r="E17" s="135">
        <f t="shared" si="3"/>
        <v>6900</v>
      </c>
      <c r="F17" s="15"/>
      <c r="G17" s="15"/>
      <c r="H17" t="s">
        <v>83</v>
      </c>
      <c r="I17">
        <v>11.3</v>
      </c>
      <c r="J17">
        <v>11.9</v>
      </c>
      <c r="K17">
        <v>6.3</v>
      </c>
      <c r="L17">
        <v>6.9</v>
      </c>
      <c r="M17">
        <f t="shared" si="5"/>
        <v>-5</v>
      </c>
      <c r="N17" t="s">
        <v>83</v>
      </c>
      <c r="O17">
        <f t="shared" si="6"/>
        <v>600</v>
      </c>
      <c r="P17" t="str">
        <f t="shared" si="7"/>
        <v>month-over-month employment gains in</v>
      </c>
      <c r="Q17" t="str">
        <f t="shared" si="4"/>
        <v>Information, culture and recreation</v>
      </c>
    </row>
    <row r="18" spans="1:17" ht="18" thickBot="1" x14ac:dyDescent="0.3">
      <c r="A18" s="119" t="s">
        <v>84</v>
      </c>
      <c r="B18" s="136">
        <f t="shared" si="0"/>
        <v>26300</v>
      </c>
      <c r="C18" s="136">
        <f t="shared" si="1"/>
        <v>25100</v>
      </c>
      <c r="D18" s="138">
        <f t="shared" si="2"/>
        <v>18000</v>
      </c>
      <c r="E18" s="138">
        <f t="shared" si="3"/>
        <v>19400</v>
      </c>
      <c r="F18" s="15"/>
      <c r="G18" s="15"/>
      <c r="H18" t="s">
        <v>84</v>
      </c>
      <c r="I18">
        <v>26.3</v>
      </c>
      <c r="J18">
        <v>25.1</v>
      </c>
      <c r="K18">
        <v>18</v>
      </c>
      <c r="L18">
        <v>19.399999999999999</v>
      </c>
      <c r="M18">
        <f t="shared" si="5"/>
        <v>-5.7000000000000028</v>
      </c>
      <c r="N18" t="s">
        <v>84</v>
      </c>
      <c r="O18">
        <f t="shared" si="6"/>
        <v>1400</v>
      </c>
      <c r="P18" t="str">
        <f t="shared" si="7"/>
        <v>month-over-month employment gains in</v>
      </c>
      <c r="Q18" t="str">
        <f t="shared" si="4"/>
        <v>Accommodation and food services</v>
      </c>
    </row>
    <row r="19" spans="1:17" ht="18" thickBot="1" x14ac:dyDescent="0.3">
      <c r="A19" s="118" t="s">
        <v>85</v>
      </c>
      <c r="B19" s="134">
        <f t="shared" si="0"/>
        <v>8000</v>
      </c>
      <c r="C19" s="134">
        <f t="shared" si="1"/>
        <v>9200</v>
      </c>
      <c r="D19" s="135">
        <f t="shared" si="2"/>
        <v>10900</v>
      </c>
      <c r="E19" s="135">
        <f t="shared" si="3"/>
        <v>11000</v>
      </c>
      <c r="F19" s="15"/>
      <c r="G19" s="15"/>
      <c r="H19" t="s">
        <v>85</v>
      </c>
      <c r="I19">
        <v>8</v>
      </c>
      <c r="J19">
        <v>9.1999999999999993</v>
      </c>
      <c r="K19">
        <v>10.9</v>
      </c>
      <c r="L19">
        <v>11</v>
      </c>
      <c r="M19">
        <f t="shared" si="5"/>
        <v>1.8000000000000007</v>
      </c>
      <c r="N19" t="s">
        <v>85</v>
      </c>
      <c r="O19">
        <f t="shared" si="6"/>
        <v>100</v>
      </c>
      <c r="P19" t="str">
        <f t="shared" si="7"/>
        <v>month-over-month employment gains in</v>
      </c>
      <c r="Q19" t="str">
        <f t="shared" si="4"/>
        <v>Other services (except public administration)</v>
      </c>
    </row>
    <row r="20" spans="1:17" ht="18" thickBot="1" x14ac:dyDescent="0.3">
      <c r="A20" s="119" t="s">
        <v>86</v>
      </c>
      <c r="B20" s="136">
        <f t="shared" si="0"/>
        <v>9600</v>
      </c>
      <c r="C20" s="136">
        <f t="shared" si="1"/>
        <v>9300</v>
      </c>
      <c r="D20" s="138">
        <f t="shared" si="2"/>
        <v>5700</v>
      </c>
      <c r="E20" s="138">
        <f t="shared" si="3"/>
        <v>6500</v>
      </c>
      <c r="F20" s="15"/>
      <c r="G20" s="15"/>
      <c r="H20" t="s">
        <v>86</v>
      </c>
      <c r="I20">
        <v>9.6</v>
      </c>
      <c r="J20">
        <v>9.3000000000000007</v>
      </c>
      <c r="K20">
        <v>5.7</v>
      </c>
      <c r="L20">
        <v>6.5</v>
      </c>
      <c r="M20">
        <f t="shared" si="5"/>
        <v>-2.8000000000000007</v>
      </c>
      <c r="N20" t="s">
        <v>86</v>
      </c>
      <c r="O20">
        <f t="shared" si="6"/>
        <v>800</v>
      </c>
      <c r="P20" t="str">
        <f t="shared" si="7"/>
        <v>month-over-month employment gains in</v>
      </c>
      <c r="Q20" t="str">
        <f t="shared" si="4"/>
        <v>Public administration</v>
      </c>
    </row>
    <row r="21" spans="1:17" ht="18" thickBot="1" x14ac:dyDescent="0.35">
      <c r="A21" s="131" t="s">
        <v>87</v>
      </c>
      <c r="B21" s="132">
        <f t="shared" si="0"/>
        <v>203100</v>
      </c>
      <c r="C21" s="132">
        <f t="shared" si="1"/>
        <v>204300</v>
      </c>
      <c r="D21" s="133">
        <f t="shared" si="2"/>
        <v>191800</v>
      </c>
      <c r="E21" s="133">
        <f t="shared" si="3"/>
        <v>198100</v>
      </c>
      <c r="G21" s="15"/>
      <c r="H21" t="s">
        <v>128</v>
      </c>
      <c r="I21" s="139">
        <v>203.1</v>
      </c>
      <c r="J21" s="139">
        <v>204.3</v>
      </c>
      <c r="K21" s="139">
        <v>191.8</v>
      </c>
      <c r="L21" s="139">
        <v>198.1</v>
      </c>
      <c r="N21" t="s">
        <v>133</v>
      </c>
      <c r="O21">
        <f t="shared" si="6"/>
        <v>6300</v>
      </c>
      <c r="P21" t="str">
        <f t="shared" si="7"/>
        <v>month-over-month employment gains in</v>
      </c>
      <c r="Q21" t="str">
        <f t="shared" si="4"/>
        <v>All Industries</v>
      </c>
    </row>
    <row r="24" spans="1:17" x14ac:dyDescent="0.25">
      <c r="N24" s="152" t="s">
        <v>134</v>
      </c>
    </row>
    <row r="25" spans="1:17" x14ac:dyDescent="0.25">
      <c r="N25" t="s">
        <v>125</v>
      </c>
      <c r="O25">
        <f>ABS(E5-C5)</f>
        <v>200</v>
      </c>
      <c r="P25" t="str">
        <f>IF(E5-C5&gt;=0,"month-over-month employment gains in","month-over-month employment losses in")</f>
        <v>month-over-month employment gains in</v>
      </c>
      <c r="Q25" t="str">
        <f t="shared" ref="Q25:Q41" si="8">N25</f>
        <v xml:space="preserve">Agriculture </v>
      </c>
    </row>
    <row r="26" spans="1:17" x14ac:dyDescent="0.25">
      <c r="N26" t="s">
        <v>92</v>
      </c>
      <c r="O26" t="e">
        <f t="shared" ref="O26:O41" si="9">ABS(E6-C6)</f>
        <v>#VALUE!</v>
      </c>
      <c r="P26" t="e">
        <f t="shared" ref="P26:P27" si="10">IF(E6-C6&gt;=0,"month-over-month employment gains in","month-over-month employment losses in")</f>
        <v>#VALUE!</v>
      </c>
      <c r="Q26" t="str">
        <f t="shared" si="8"/>
        <v>Forestry, fishing, mining, quarrying, oil and gas</v>
      </c>
    </row>
    <row r="27" spans="1:17" x14ac:dyDescent="0.25">
      <c r="N27" t="s">
        <v>73</v>
      </c>
      <c r="O27" t="e">
        <f t="shared" si="9"/>
        <v>#VALUE!</v>
      </c>
      <c r="P27" t="e">
        <f t="shared" si="10"/>
        <v>#VALUE!</v>
      </c>
      <c r="Q27" t="str">
        <f t="shared" si="8"/>
        <v>Utilities</v>
      </c>
    </row>
    <row r="28" spans="1:17" x14ac:dyDescent="0.25">
      <c r="N28" t="s">
        <v>74</v>
      </c>
      <c r="O28">
        <f t="shared" si="9"/>
        <v>300</v>
      </c>
      <c r="P28" t="str">
        <f>IF(E8-C8&gt;=0,"year-over-year employment gains in","year-over-year employment losses in")</f>
        <v>year-over-year employment gains in</v>
      </c>
      <c r="Q28" t="str">
        <f t="shared" si="8"/>
        <v>Construction</v>
      </c>
    </row>
    <row r="29" spans="1:17" x14ac:dyDescent="0.25">
      <c r="N29" t="s">
        <v>75</v>
      </c>
      <c r="O29">
        <f t="shared" si="9"/>
        <v>600</v>
      </c>
      <c r="P29" t="str">
        <f t="shared" ref="P29:P41" si="11">IF(E9-C9&gt;=0,"year-over-year employment gains in","year-over-year employment losses in")</f>
        <v>year-over-year employment gains in</v>
      </c>
      <c r="Q29" t="str">
        <f t="shared" si="8"/>
        <v>Manufacturing</v>
      </c>
    </row>
    <row r="30" spans="1:17" x14ac:dyDescent="0.25">
      <c r="N30" t="s">
        <v>76</v>
      </c>
      <c r="O30">
        <f t="shared" si="9"/>
        <v>6000</v>
      </c>
      <c r="P30" t="str">
        <f t="shared" si="11"/>
        <v>year-over-year employment losses in</v>
      </c>
      <c r="Q30" t="str">
        <f t="shared" si="8"/>
        <v>Wholesale and retail trade</v>
      </c>
    </row>
    <row r="31" spans="1:17" x14ac:dyDescent="0.25">
      <c r="N31" t="s">
        <v>77</v>
      </c>
      <c r="O31">
        <f t="shared" si="9"/>
        <v>1800</v>
      </c>
      <c r="P31" t="str">
        <f t="shared" si="11"/>
        <v>year-over-year employment losses in</v>
      </c>
      <c r="Q31" t="str">
        <f t="shared" si="8"/>
        <v>Transportation and warehousing</v>
      </c>
    </row>
    <row r="32" spans="1:17" x14ac:dyDescent="0.25">
      <c r="N32" t="s">
        <v>78</v>
      </c>
      <c r="O32">
        <f t="shared" si="9"/>
        <v>4000</v>
      </c>
      <c r="P32" t="str">
        <f t="shared" si="11"/>
        <v>year-over-year employment gains in</v>
      </c>
      <c r="Q32" t="str">
        <f t="shared" si="8"/>
        <v>Finance, insurance, real estate, rental and leasing</v>
      </c>
    </row>
    <row r="33" spans="14:17" x14ac:dyDescent="0.25">
      <c r="N33" t="s">
        <v>79</v>
      </c>
      <c r="O33">
        <f t="shared" si="9"/>
        <v>1300</v>
      </c>
      <c r="P33" t="str">
        <f t="shared" si="11"/>
        <v>year-over-year employment gains in</v>
      </c>
      <c r="Q33" t="str">
        <f t="shared" si="8"/>
        <v>Professional, scientific and technical services</v>
      </c>
    </row>
    <row r="34" spans="14:17" x14ac:dyDescent="0.25">
      <c r="N34" t="s">
        <v>80</v>
      </c>
      <c r="O34">
        <f t="shared" si="9"/>
        <v>3500</v>
      </c>
      <c r="P34" t="str">
        <f t="shared" si="11"/>
        <v>year-over-year employment gains in</v>
      </c>
      <c r="Q34" t="str">
        <f t="shared" si="8"/>
        <v xml:space="preserve">Business, building and other support services </v>
      </c>
    </row>
    <row r="35" spans="14:17" x14ac:dyDescent="0.25">
      <c r="N35" t="s">
        <v>81</v>
      </c>
      <c r="O35">
        <f t="shared" si="9"/>
        <v>600</v>
      </c>
      <c r="P35" t="str">
        <f t="shared" si="11"/>
        <v>year-over-year employment losses in</v>
      </c>
      <c r="Q35" t="str">
        <f t="shared" si="8"/>
        <v>Educational services</v>
      </c>
    </row>
    <row r="36" spans="14:17" x14ac:dyDescent="0.25">
      <c r="N36" t="s">
        <v>82</v>
      </c>
      <c r="O36">
        <f t="shared" si="9"/>
        <v>4600</v>
      </c>
      <c r="P36" t="str">
        <f t="shared" si="11"/>
        <v>year-over-year employment gains in</v>
      </c>
      <c r="Q36" t="str">
        <f t="shared" si="8"/>
        <v>Health care and social assistance</v>
      </c>
    </row>
    <row r="37" spans="14:17" x14ac:dyDescent="0.25">
      <c r="N37" t="s">
        <v>83</v>
      </c>
      <c r="O37">
        <f t="shared" si="9"/>
        <v>5000</v>
      </c>
      <c r="P37" t="str">
        <f t="shared" si="11"/>
        <v>year-over-year employment losses in</v>
      </c>
      <c r="Q37" t="str">
        <f t="shared" si="8"/>
        <v>Information, culture and recreation</v>
      </c>
    </row>
    <row r="38" spans="14:17" x14ac:dyDescent="0.25">
      <c r="N38" t="s">
        <v>84</v>
      </c>
      <c r="O38">
        <f t="shared" si="9"/>
        <v>5700</v>
      </c>
      <c r="P38" t="str">
        <f t="shared" si="11"/>
        <v>year-over-year employment losses in</v>
      </c>
      <c r="Q38" t="str">
        <f t="shared" si="8"/>
        <v>Accommodation and food services</v>
      </c>
    </row>
    <row r="39" spans="14:17" x14ac:dyDescent="0.25">
      <c r="N39" t="s">
        <v>85</v>
      </c>
      <c r="O39">
        <f t="shared" si="9"/>
        <v>1800</v>
      </c>
      <c r="P39" t="str">
        <f t="shared" si="11"/>
        <v>year-over-year employment gains in</v>
      </c>
      <c r="Q39" t="str">
        <f t="shared" si="8"/>
        <v>Other services (except public administration)</v>
      </c>
    </row>
    <row r="40" spans="14:17" x14ac:dyDescent="0.25">
      <c r="N40" t="s">
        <v>86</v>
      </c>
      <c r="O40">
        <f t="shared" si="9"/>
        <v>2800</v>
      </c>
      <c r="P40" t="str">
        <f t="shared" si="11"/>
        <v>year-over-year employment losses in</v>
      </c>
      <c r="Q40" t="str">
        <f t="shared" si="8"/>
        <v>Public administration</v>
      </c>
    </row>
    <row r="41" spans="14:17" x14ac:dyDescent="0.25">
      <c r="N41" t="s">
        <v>133</v>
      </c>
      <c r="O41">
        <f t="shared" si="9"/>
        <v>6200</v>
      </c>
      <c r="P41" t="str">
        <f t="shared" si="11"/>
        <v>year-over-year employment losses in</v>
      </c>
      <c r="Q41" t="str">
        <f t="shared" si="8"/>
        <v>All Industries</v>
      </c>
    </row>
  </sheetData>
  <mergeCells count="4">
    <mergeCell ref="A3:A4"/>
    <mergeCell ref="B3:C3"/>
    <mergeCell ref="D3:E3"/>
    <mergeCell ref="H3:H4"/>
  </mergeCells>
  <conditionalFormatting sqref="P5:P21">
    <cfRule type="containsText" dxfId="9" priority="3" operator="containsText" text="losses">
      <formula>NOT(ISERROR(SEARCH("losses",P5)))</formula>
    </cfRule>
    <cfRule type="containsText" dxfId="8" priority="4" operator="containsText" text="gains">
      <formula>NOT(ISERROR(SEARCH("gains",P5)))</formula>
    </cfRule>
  </conditionalFormatting>
  <conditionalFormatting sqref="P25:P41">
    <cfRule type="containsText" dxfId="7" priority="1" operator="containsText" text="losses">
      <formula>NOT(ISERROR(SEARCH("losses",P25)))</formula>
    </cfRule>
    <cfRule type="containsText" dxfId="6" priority="2" operator="containsText" text="gains">
      <formula>NOT(ISERROR(SEARCH("gains",P25)))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workbookViewId="0">
      <selection activeCell="M13" sqref="M13"/>
    </sheetView>
  </sheetViews>
  <sheetFormatPr defaultColWidth="8.85546875" defaultRowHeight="17.25" x14ac:dyDescent="0.3"/>
  <cols>
    <col min="1" max="1" width="8.85546875" style="139"/>
    <col min="2" max="2" width="26.7109375" style="139" customWidth="1"/>
    <col min="3" max="19" width="8.85546875" style="139"/>
    <col min="20" max="20" width="31" style="139" bestFit="1" customWidth="1"/>
    <col min="21" max="21" width="10.140625" style="139" bestFit="1" customWidth="1"/>
    <col min="22" max="22" width="13.7109375" style="139" bestFit="1" customWidth="1"/>
    <col min="23" max="25" width="8.42578125" style="139" bestFit="1" customWidth="1"/>
    <col min="26" max="16384" width="8.85546875" style="139"/>
  </cols>
  <sheetData>
    <row r="2" spans="1:27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7" x14ac:dyDescent="0.3">
      <c r="A3"/>
      <c r="B3" s="182" t="s">
        <v>0</v>
      </c>
      <c r="C3" s="182" t="s">
        <v>142</v>
      </c>
      <c r="D3" s="183">
        <v>43709</v>
      </c>
      <c r="E3" s="183">
        <v>43739</v>
      </c>
      <c r="F3" s="183">
        <v>43770</v>
      </c>
      <c r="G3" s="183">
        <v>43800</v>
      </c>
      <c r="H3" s="183">
        <v>43831</v>
      </c>
      <c r="I3" s="183">
        <v>43862</v>
      </c>
      <c r="J3" s="183">
        <v>43891</v>
      </c>
      <c r="K3" s="183">
        <v>43922</v>
      </c>
      <c r="L3" s="183">
        <v>43952</v>
      </c>
      <c r="M3" s="183">
        <v>43983</v>
      </c>
      <c r="N3" s="183">
        <v>44013</v>
      </c>
      <c r="O3" s="183">
        <v>44044</v>
      </c>
      <c r="P3" s="183">
        <v>44075</v>
      </c>
      <c r="Q3" s="183">
        <v>44105</v>
      </c>
      <c r="R3"/>
      <c r="S3"/>
      <c r="T3" s="182" t="s">
        <v>0</v>
      </c>
      <c r="U3" s="182" t="s">
        <v>142</v>
      </c>
      <c r="V3" s="183">
        <v>43709</v>
      </c>
      <c r="W3" s="183">
        <v>43739</v>
      </c>
      <c r="X3" s="183">
        <v>44075</v>
      </c>
      <c r="Y3" s="183">
        <v>44105</v>
      </c>
    </row>
    <row r="4" spans="1:27" x14ac:dyDescent="0.3">
      <c r="A4"/>
      <c r="B4" s="68" t="s">
        <v>28</v>
      </c>
      <c r="C4" s="184" t="s">
        <v>98</v>
      </c>
      <c r="D4" s="185">
        <v>112300</v>
      </c>
      <c r="E4" s="185">
        <v>111300</v>
      </c>
      <c r="F4" s="185">
        <v>110500</v>
      </c>
      <c r="G4" s="185">
        <v>110700</v>
      </c>
      <c r="H4" s="185">
        <v>108900</v>
      </c>
      <c r="I4" s="185">
        <v>107500</v>
      </c>
      <c r="J4" s="185">
        <v>106800</v>
      </c>
      <c r="K4" s="185">
        <v>105400</v>
      </c>
      <c r="L4" s="185">
        <v>104400</v>
      </c>
      <c r="M4" s="185">
        <v>105300</v>
      </c>
      <c r="N4" s="185">
        <v>109300</v>
      </c>
      <c r="O4" s="185">
        <v>114500</v>
      </c>
      <c r="P4" s="185">
        <v>115500</v>
      </c>
      <c r="Q4" s="185">
        <v>116900</v>
      </c>
      <c r="R4"/>
      <c r="S4"/>
      <c r="T4" s="68" t="s">
        <v>28</v>
      </c>
      <c r="U4" s="184" t="s">
        <v>98</v>
      </c>
      <c r="V4" s="185">
        <v>112300</v>
      </c>
      <c r="W4" s="185">
        <v>111300</v>
      </c>
      <c r="X4" s="185">
        <v>115500</v>
      </c>
      <c r="Y4" s="185">
        <v>116900</v>
      </c>
    </row>
    <row r="5" spans="1:27" x14ac:dyDescent="0.3">
      <c r="A5"/>
      <c r="B5" s="186" t="s">
        <v>28</v>
      </c>
      <c r="C5" s="187" t="s">
        <v>97</v>
      </c>
      <c r="D5" s="188">
        <v>103200</v>
      </c>
      <c r="E5" s="188">
        <v>103700</v>
      </c>
      <c r="F5" s="188">
        <v>105300</v>
      </c>
      <c r="G5" s="188">
        <v>106400</v>
      </c>
      <c r="H5" s="188">
        <v>106300</v>
      </c>
      <c r="I5" s="188">
        <v>104100</v>
      </c>
      <c r="J5" s="188">
        <v>99100</v>
      </c>
      <c r="K5" s="188">
        <v>93600</v>
      </c>
      <c r="L5" s="188">
        <v>88900</v>
      </c>
      <c r="M5" s="188">
        <v>89400</v>
      </c>
      <c r="N5" s="188">
        <v>92100</v>
      </c>
      <c r="O5" s="188">
        <v>95000</v>
      </c>
      <c r="P5" s="188">
        <v>94600</v>
      </c>
      <c r="Q5" s="188">
        <v>96500</v>
      </c>
      <c r="R5"/>
      <c r="S5"/>
      <c r="T5" s="186" t="s">
        <v>28</v>
      </c>
      <c r="U5" s="187" t="s">
        <v>97</v>
      </c>
      <c r="V5" s="188">
        <v>103200</v>
      </c>
      <c r="W5" s="188">
        <v>103700</v>
      </c>
      <c r="X5" s="188">
        <v>94600</v>
      </c>
      <c r="Y5" s="188">
        <v>96500</v>
      </c>
    </row>
    <row r="6" spans="1:27" x14ac:dyDescent="0.3">
      <c r="A6"/>
      <c r="B6" s="189" t="s">
        <v>28</v>
      </c>
      <c r="C6" s="190" t="s">
        <v>128</v>
      </c>
      <c r="D6" s="191">
        <v>215500</v>
      </c>
      <c r="E6" s="191">
        <v>215000</v>
      </c>
      <c r="F6" s="191">
        <v>215800</v>
      </c>
      <c r="G6" s="191">
        <v>217000</v>
      </c>
      <c r="H6" s="191">
        <v>215100</v>
      </c>
      <c r="I6" s="191">
        <v>211600</v>
      </c>
      <c r="J6" s="191">
        <v>205900</v>
      </c>
      <c r="K6" s="191">
        <v>199000</v>
      </c>
      <c r="L6" s="191">
        <v>193300</v>
      </c>
      <c r="M6" s="191">
        <v>194700</v>
      </c>
      <c r="N6" s="191">
        <v>201400</v>
      </c>
      <c r="O6" s="191">
        <v>209500</v>
      </c>
      <c r="P6" s="191">
        <v>210200</v>
      </c>
      <c r="Q6" s="191">
        <v>213400</v>
      </c>
      <c r="R6"/>
      <c r="S6"/>
      <c r="T6" s="189" t="s">
        <v>28</v>
      </c>
      <c r="U6" s="190" t="s">
        <v>128</v>
      </c>
      <c r="V6" s="191">
        <v>215500</v>
      </c>
      <c r="W6" s="191">
        <v>215000</v>
      </c>
      <c r="X6" s="191">
        <v>210200</v>
      </c>
      <c r="Y6" s="191">
        <v>213400</v>
      </c>
    </row>
    <row r="7" spans="1:27" x14ac:dyDescent="0.3">
      <c r="A7"/>
      <c r="B7" s="68" t="s">
        <v>2</v>
      </c>
      <c r="C7" s="184" t="s">
        <v>98</v>
      </c>
      <c r="D7" s="185">
        <v>105100</v>
      </c>
      <c r="E7" s="185">
        <v>105500</v>
      </c>
      <c r="F7" s="185">
        <v>104400</v>
      </c>
      <c r="G7" s="185">
        <v>105000</v>
      </c>
      <c r="H7" s="185">
        <v>102200</v>
      </c>
      <c r="I7" s="185">
        <v>100600</v>
      </c>
      <c r="J7" s="185">
        <v>96900</v>
      </c>
      <c r="K7" s="185">
        <v>92900</v>
      </c>
      <c r="L7" s="185">
        <v>89900</v>
      </c>
      <c r="M7" s="185">
        <v>90800</v>
      </c>
      <c r="N7" s="185">
        <v>96500</v>
      </c>
      <c r="O7" s="185">
        <v>101500</v>
      </c>
      <c r="P7" s="185">
        <v>105600</v>
      </c>
      <c r="Q7" s="185">
        <v>107000</v>
      </c>
      <c r="R7" s="15">
        <f>Q7-P7</f>
        <v>1400</v>
      </c>
      <c r="S7"/>
      <c r="T7"/>
      <c r="U7"/>
      <c r="V7"/>
      <c r="W7"/>
      <c r="X7"/>
      <c r="Y7"/>
    </row>
    <row r="8" spans="1:27" x14ac:dyDescent="0.3">
      <c r="A8"/>
      <c r="B8" s="186" t="s">
        <v>2</v>
      </c>
      <c r="C8" s="187" t="s">
        <v>97</v>
      </c>
      <c r="D8" s="188">
        <v>98100</v>
      </c>
      <c r="E8" s="188">
        <v>98800</v>
      </c>
      <c r="F8" s="188">
        <v>100700</v>
      </c>
      <c r="G8" s="188">
        <v>101800</v>
      </c>
      <c r="H8" s="188">
        <v>101200</v>
      </c>
      <c r="I8" s="188">
        <v>98600</v>
      </c>
      <c r="J8" s="188">
        <v>91300</v>
      </c>
      <c r="K8" s="188">
        <v>84800</v>
      </c>
      <c r="L8" s="188">
        <v>78300</v>
      </c>
      <c r="M8" s="188">
        <v>79000</v>
      </c>
      <c r="N8" s="188">
        <v>80300</v>
      </c>
      <c r="O8" s="188">
        <v>84400</v>
      </c>
      <c r="P8" s="188">
        <v>86200</v>
      </c>
      <c r="Q8" s="188">
        <v>91100</v>
      </c>
      <c r="R8" s="15">
        <f t="shared" ref="R8:R9" si="0">Q8-P8</f>
        <v>4900</v>
      </c>
      <c r="S8"/>
      <c r="T8" s="182" t="s">
        <v>0</v>
      </c>
      <c r="U8" s="182" t="s">
        <v>142</v>
      </c>
      <c r="V8" s="183">
        <v>43709</v>
      </c>
      <c r="W8" s="183">
        <v>43739</v>
      </c>
      <c r="X8" s="183">
        <v>44075</v>
      </c>
      <c r="Y8" s="183">
        <v>44105</v>
      </c>
    </row>
    <row r="9" spans="1:27" x14ac:dyDescent="0.3">
      <c r="A9"/>
      <c r="B9" s="189" t="s">
        <v>2</v>
      </c>
      <c r="C9" s="190" t="s">
        <v>128</v>
      </c>
      <c r="D9" s="191">
        <v>203100</v>
      </c>
      <c r="E9" s="191">
        <v>204300</v>
      </c>
      <c r="F9" s="191">
        <v>205200</v>
      </c>
      <c r="G9" s="191">
        <v>206800</v>
      </c>
      <c r="H9" s="191">
        <v>203400</v>
      </c>
      <c r="I9" s="191">
        <v>199200</v>
      </c>
      <c r="J9" s="191">
        <v>188200</v>
      </c>
      <c r="K9" s="191">
        <v>177700</v>
      </c>
      <c r="L9" s="191">
        <v>168200</v>
      </c>
      <c r="M9" s="191">
        <v>169800</v>
      </c>
      <c r="N9" s="191">
        <v>176700</v>
      </c>
      <c r="O9" s="191">
        <v>185900</v>
      </c>
      <c r="P9" s="191">
        <v>191800</v>
      </c>
      <c r="Q9" s="191">
        <v>198100</v>
      </c>
      <c r="R9" s="15">
        <f t="shared" si="0"/>
        <v>6300</v>
      </c>
      <c r="S9"/>
      <c r="T9" s="68" t="s">
        <v>2</v>
      </c>
      <c r="U9" s="184" t="s">
        <v>98</v>
      </c>
      <c r="V9" s="185">
        <v>105000</v>
      </c>
      <c r="W9" s="185">
        <v>105500</v>
      </c>
      <c r="X9" s="185">
        <v>105600</v>
      </c>
      <c r="Y9" s="185">
        <v>107000</v>
      </c>
      <c r="Z9" s="146">
        <f>Y9-V9</f>
        <v>2000</v>
      </c>
    </row>
    <row r="10" spans="1:27" x14ac:dyDescent="0.3">
      <c r="A10"/>
      <c r="B10" s="68" t="s">
        <v>143</v>
      </c>
      <c r="C10" s="184" t="s">
        <v>98</v>
      </c>
      <c r="D10" s="185">
        <v>88300</v>
      </c>
      <c r="E10" s="185">
        <v>88100</v>
      </c>
      <c r="F10" s="185">
        <v>87100</v>
      </c>
      <c r="G10" s="185">
        <v>87400</v>
      </c>
      <c r="H10" s="185">
        <v>86200</v>
      </c>
      <c r="I10" s="185">
        <v>85300</v>
      </c>
      <c r="J10" s="185">
        <v>82400</v>
      </c>
      <c r="K10" s="185">
        <v>79400</v>
      </c>
      <c r="L10" s="185">
        <v>77200</v>
      </c>
      <c r="M10" s="185">
        <v>78800</v>
      </c>
      <c r="N10" s="185">
        <v>84600</v>
      </c>
      <c r="O10" s="185">
        <v>88700</v>
      </c>
      <c r="P10" s="185">
        <v>90300</v>
      </c>
      <c r="Q10" s="185">
        <v>89300</v>
      </c>
      <c r="R10" s="15">
        <f>Q10-P10</f>
        <v>-1000</v>
      </c>
      <c r="S10"/>
      <c r="T10" s="186" t="s">
        <v>2</v>
      </c>
      <c r="U10" s="187" t="s">
        <v>97</v>
      </c>
      <c r="V10" s="188">
        <v>98100</v>
      </c>
      <c r="W10" s="188">
        <v>98800</v>
      </c>
      <c r="X10" s="188">
        <v>86200</v>
      </c>
      <c r="Y10" s="188">
        <v>91100</v>
      </c>
      <c r="Z10" s="146">
        <f>Y10-V10</f>
        <v>-7000</v>
      </c>
    </row>
    <row r="11" spans="1:27" x14ac:dyDescent="0.3">
      <c r="A11"/>
      <c r="B11" s="186" t="s">
        <v>143</v>
      </c>
      <c r="C11" s="187" t="s">
        <v>97</v>
      </c>
      <c r="D11" s="188">
        <v>70000</v>
      </c>
      <c r="E11" s="188">
        <v>70400</v>
      </c>
      <c r="F11" s="188">
        <v>71100</v>
      </c>
      <c r="G11" s="188">
        <v>71400</v>
      </c>
      <c r="H11" s="188">
        <v>70100</v>
      </c>
      <c r="I11" s="188">
        <v>67600</v>
      </c>
      <c r="J11" s="188">
        <v>63200</v>
      </c>
      <c r="K11" s="188">
        <v>59300</v>
      </c>
      <c r="L11" s="188">
        <v>55400</v>
      </c>
      <c r="M11" s="188">
        <v>56900</v>
      </c>
      <c r="N11" s="188">
        <v>57200</v>
      </c>
      <c r="O11" s="188">
        <v>60500</v>
      </c>
      <c r="P11" s="188">
        <v>59700</v>
      </c>
      <c r="Q11" s="188">
        <v>59900</v>
      </c>
      <c r="R11" s="15">
        <f t="shared" ref="R11:R12" si="1">Q11-P11</f>
        <v>200</v>
      </c>
      <c r="S11"/>
      <c r="T11" s="189" t="s">
        <v>2</v>
      </c>
      <c r="U11" s="190" t="s">
        <v>128</v>
      </c>
      <c r="V11" s="191">
        <v>203100</v>
      </c>
      <c r="W11" s="191">
        <v>204300</v>
      </c>
      <c r="X11" s="191">
        <v>191800</v>
      </c>
      <c r="Y11" s="191">
        <v>198100</v>
      </c>
    </row>
    <row r="12" spans="1:27" x14ac:dyDescent="0.3">
      <c r="A12"/>
      <c r="B12" s="189" t="s">
        <v>143</v>
      </c>
      <c r="C12" s="190" t="s">
        <v>128</v>
      </c>
      <c r="D12" s="185">
        <v>158300</v>
      </c>
      <c r="E12" s="185">
        <v>158500</v>
      </c>
      <c r="F12" s="185">
        <v>158200</v>
      </c>
      <c r="G12" s="185">
        <v>158800</v>
      </c>
      <c r="H12" s="185">
        <v>156200</v>
      </c>
      <c r="I12" s="185">
        <v>152900</v>
      </c>
      <c r="J12" s="185">
        <v>145700</v>
      </c>
      <c r="K12" s="185">
        <v>138700</v>
      </c>
      <c r="L12" s="185">
        <v>132600</v>
      </c>
      <c r="M12" s="185">
        <v>135600</v>
      </c>
      <c r="N12" s="185">
        <v>141800</v>
      </c>
      <c r="O12" s="185">
        <v>149200</v>
      </c>
      <c r="P12" s="185">
        <v>150000</v>
      </c>
      <c r="Q12" s="185">
        <v>149200</v>
      </c>
      <c r="R12" s="15">
        <f t="shared" si="1"/>
        <v>-800</v>
      </c>
      <c r="S12"/>
      <c r="T12"/>
      <c r="U12"/>
      <c r="V12"/>
      <c r="W12"/>
      <c r="X12"/>
      <c r="Y12"/>
    </row>
    <row r="13" spans="1:27" x14ac:dyDescent="0.3">
      <c r="A13"/>
      <c r="B13" s="68" t="s">
        <v>144</v>
      </c>
      <c r="C13" s="184" t="s">
        <v>98</v>
      </c>
      <c r="D13" s="185">
        <v>16700</v>
      </c>
      <c r="E13" s="185">
        <v>17400</v>
      </c>
      <c r="F13" s="185">
        <v>17300</v>
      </c>
      <c r="G13" s="185">
        <v>17600</v>
      </c>
      <c r="H13" s="185">
        <v>16100.000000000002</v>
      </c>
      <c r="I13" s="185">
        <v>15400</v>
      </c>
      <c r="J13" s="185">
        <v>14500</v>
      </c>
      <c r="K13" s="185">
        <v>13500</v>
      </c>
      <c r="L13" s="185">
        <v>12700</v>
      </c>
      <c r="M13" s="185">
        <v>12000</v>
      </c>
      <c r="N13" s="185">
        <v>11800</v>
      </c>
      <c r="O13" s="185">
        <v>12800</v>
      </c>
      <c r="P13" s="185">
        <v>15300</v>
      </c>
      <c r="Q13" s="185">
        <v>17700</v>
      </c>
      <c r="R13"/>
      <c r="S13"/>
      <c r="T13" s="182" t="s">
        <v>0</v>
      </c>
      <c r="U13" s="182" t="s">
        <v>142</v>
      </c>
      <c r="V13" s="183">
        <v>43709</v>
      </c>
      <c r="W13" s="183">
        <v>43739</v>
      </c>
      <c r="X13" s="183">
        <v>44075</v>
      </c>
      <c r="Y13" s="183">
        <v>44105</v>
      </c>
    </row>
    <row r="14" spans="1:27" x14ac:dyDescent="0.3">
      <c r="A14"/>
      <c r="B14" s="186" t="s">
        <v>144</v>
      </c>
      <c r="C14" s="187" t="s">
        <v>97</v>
      </c>
      <c r="D14" s="188">
        <v>28100</v>
      </c>
      <c r="E14" s="188">
        <v>28500</v>
      </c>
      <c r="F14" s="188">
        <v>29600</v>
      </c>
      <c r="G14" s="188">
        <v>30400</v>
      </c>
      <c r="H14" s="188">
        <v>31100</v>
      </c>
      <c r="I14" s="188">
        <v>31000</v>
      </c>
      <c r="J14" s="188">
        <v>28000</v>
      </c>
      <c r="K14" s="188">
        <v>25400</v>
      </c>
      <c r="L14" s="188">
        <v>22900</v>
      </c>
      <c r="M14" s="188">
        <v>22200</v>
      </c>
      <c r="N14" s="188">
        <v>23100</v>
      </c>
      <c r="O14" s="188">
        <v>23900</v>
      </c>
      <c r="P14" s="188">
        <v>26400</v>
      </c>
      <c r="Q14" s="188">
        <v>31200</v>
      </c>
      <c r="R14" s="15">
        <f>Q14-P14</f>
        <v>4800</v>
      </c>
      <c r="S14"/>
      <c r="T14" s="68" t="s">
        <v>143</v>
      </c>
      <c r="U14" s="184" t="s">
        <v>98</v>
      </c>
      <c r="V14" s="185">
        <v>88300</v>
      </c>
      <c r="W14" s="185">
        <v>88100</v>
      </c>
      <c r="X14" s="185">
        <v>90300</v>
      </c>
      <c r="Y14" s="185">
        <v>89300</v>
      </c>
      <c r="Z14" s="201">
        <f>W14/W16</f>
        <v>0.55583596214511044</v>
      </c>
      <c r="AA14" s="201">
        <f>Y14/Y16</f>
        <v>0.59852546916890081</v>
      </c>
    </row>
    <row r="15" spans="1:27" x14ac:dyDescent="0.3">
      <c r="A15"/>
      <c r="B15" s="189" t="s">
        <v>144</v>
      </c>
      <c r="C15" s="190" t="s">
        <v>128</v>
      </c>
      <c r="D15" s="185">
        <v>44900</v>
      </c>
      <c r="E15" s="185">
        <v>45800</v>
      </c>
      <c r="F15" s="185">
        <v>47000</v>
      </c>
      <c r="G15" s="185">
        <v>48000</v>
      </c>
      <c r="H15" s="185">
        <v>47200</v>
      </c>
      <c r="I15" s="185">
        <v>46400</v>
      </c>
      <c r="J15" s="185">
        <v>42500</v>
      </c>
      <c r="K15" s="185">
        <v>39000</v>
      </c>
      <c r="L15" s="185">
        <v>35600</v>
      </c>
      <c r="M15" s="185">
        <v>34200</v>
      </c>
      <c r="N15" s="185">
        <v>34900</v>
      </c>
      <c r="O15" s="185">
        <v>36700</v>
      </c>
      <c r="P15" s="185">
        <v>41800</v>
      </c>
      <c r="Q15" s="185">
        <v>48900</v>
      </c>
      <c r="R15"/>
      <c r="S15"/>
      <c r="T15" s="186" t="s">
        <v>143</v>
      </c>
      <c r="U15" s="187" t="s">
        <v>97</v>
      </c>
      <c r="V15" s="188">
        <v>70000</v>
      </c>
      <c r="W15" s="188">
        <v>70400</v>
      </c>
      <c r="X15" s="188">
        <v>59700</v>
      </c>
      <c r="Y15" s="188">
        <v>59900</v>
      </c>
      <c r="Z15" s="201">
        <f>W15/W16</f>
        <v>0.44416403785488962</v>
      </c>
      <c r="AA15" s="201">
        <f>Y15/Y16</f>
        <v>0.40147453083109919</v>
      </c>
    </row>
    <row r="16" spans="1:27" x14ac:dyDescent="0.3">
      <c r="A16"/>
      <c r="B16" s="68" t="s">
        <v>145</v>
      </c>
      <c r="C16" s="184" t="s">
        <v>98</v>
      </c>
      <c r="D16" s="185">
        <v>7200</v>
      </c>
      <c r="E16" s="185">
        <v>5800</v>
      </c>
      <c r="F16" s="185">
        <v>6100</v>
      </c>
      <c r="G16" s="185">
        <v>5700</v>
      </c>
      <c r="H16" s="185">
        <v>6600</v>
      </c>
      <c r="I16" s="185">
        <v>6800</v>
      </c>
      <c r="J16" s="185">
        <v>9900</v>
      </c>
      <c r="K16" s="185">
        <v>12500</v>
      </c>
      <c r="L16" s="185">
        <v>14500</v>
      </c>
      <c r="M16" s="185">
        <v>14500</v>
      </c>
      <c r="N16" s="185">
        <v>12800</v>
      </c>
      <c r="O16" s="185">
        <v>13000</v>
      </c>
      <c r="P16" s="185">
        <v>9900</v>
      </c>
      <c r="Q16" s="185">
        <v>9900</v>
      </c>
      <c r="R16"/>
      <c r="S16"/>
      <c r="T16" s="189" t="s">
        <v>143</v>
      </c>
      <c r="U16" s="190" t="s">
        <v>128</v>
      </c>
      <c r="V16" s="185">
        <v>158300</v>
      </c>
      <c r="W16" s="185">
        <v>158500</v>
      </c>
      <c r="X16" s="185">
        <v>150000</v>
      </c>
      <c r="Y16" s="185">
        <v>149200</v>
      </c>
    </row>
    <row r="17" spans="1:25" x14ac:dyDescent="0.3">
      <c r="A17"/>
      <c r="B17" s="186" t="s">
        <v>145</v>
      </c>
      <c r="C17" s="187" t="s">
        <v>97</v>
      </c>
      <c r="D17" s="188">
        <v>5100</v>
      </c>
      <c r="E17" s="188">
        <v>4900</v>
      </c>
      <c r="F17" s="188">
        <v>4500</v>
      </c>
      <c r="G17" s="188">
        <v>4600</v>
      </c>
      <c r="H17" s="188">
        <v>5100</v>
      </c>
      <c r="I17" s="188">
        <v>5600</v>
      </c>
      <c r="J17" s="188">
        <v>7900</v>
      </c>
      <c r="K17" s="188">
        <v>8900</v>
      </c>
      <c r="L17" s="188">
        <v>10600</v>
      </c>
      <c r="M17" s="188">
        <v>10300</v>
      </c>
      <c r="N17" s="188">
        <v>11800</v>
      </c>
      <c r="O17" s="188">
        <v>10700</v>
      </c>
      <c r="P17" s="188">
        <v>8500</v>
      </c>
      <c r="Q17" s="188">
        <v>5400</v>
      </c>
      <c r="R17"/>
      <c r="S17"/>
      <c r="T17"/>
      <c r="U17"/>
      <c r="V17"/>
      <c r="W17"/>
      <c r="X17"/>
      <c r="Y17"/>
    </row>
    <row r="18" spans="1:25" x14ac:dyDescent="0.3">
      <c r="A18"/>
      <c r="B18" s="189" t="s">
        <v>145</v>
      </c>
      <c r="C18" s="190" t="s">
        <v>128</v>
      </c>
      <c r="D18" s="191">
        <v>12300</v>
      </c>
      <c r="E18" s="191">
        <v>10700</v>
      </c>
      <c r="F18" s="191">
        <v>10600</v>
      </c>
      <c r="G18" s="191">
        <v>10300</v>
      </c>
      <c r="H18" s="191">
        <v>11700</v>
      </c>
      <c r="I18" s="191">
        <v>12400</v>
      </c>
      <c r="J18" s="191">
        <v>17700</v>
      </c>
      <c r="K18" s="191">
        <v>21300</v>
      </c>
      <c r="L18" s="191">
        <v>25100</v>
      </c>
      <c r="M18" s="191">
        <v>24900</v>
      </c>
      <c r="N18" s="191">
        <v>24700</v>
      </c>
      <c r="O18" s="191">
        <v>23600</v>
      </c>
      <c r="P18" s="191">
        <v>18400</v>
      </c>
      <c r="Q18" s="191">
        <v>15300</v>
      </c>
      <c r="R18"/>
      <c r="S18"/>
      <c r="T18" s="52" t="s">
        <v>43</v>
      </c>
      <c r="U18"/>
      <c r="V18"/>
      <c r="W18"/>
      <c r="X18"/>
      <c r="Y18"/>
    </row>
    <row r="19" spans="1:25" x14ac:dyDescent="0.3">
      <c r="A19"/>
      <c r="B19" s="68" t="s">
        <v>146</v>
      </c>
      <c r="C19" s="184" t="s">
        <v>98</v>
      </c>
      <c r="D19" s="185">
        <v>62600</v>
      </c>
      <c r="E19" s="185">
        <v>65400.000000000007</v>
      </c>
      <c r="F19" s="185">
        <v>66300</v>
      </c>
      <c r="G19" s="185">
        <v>67400</v>
      </c>
      <c r="H19" s="185">
        <v>69100</v>
      </c>
      <c r="I19" s="185">
        <v>71700</v>
      </c>
      <c r="J19" s="185">
        <v>72700</v>
      </c>
      <c r="K19" s="185">
        <v>74500</v>
      </c>
      <c r="L19" s="185">
        <v>75800</v>
      </c>
      <c r="M19" s="185">
        <v>74500</v>
      </c>
      <c r="N19" s="185">
        <v>71900</v>
      </c>
      <c r="O19" s="185">
        <v>67100</v>
      </c>
      <c r="P19" s="185">
        <v>67100</v>
      </c>
      <c r="Q19" s="185">
        <v>64200</v>
      </c>
      <c r="R19"/>
      <c r="S19"/>
      <c r="T19" s="189" t="s">
        <v>28</v>
      </c>
      <c r="U19" s="195" t="s">
        <v>148</v>
      </c>
      <c r="V19" s="195" t="s">
        <v>100</v>
      </c>
      <c r="W19"/>
      <c r="X19"/>
      <c r="Y19"/>
    </row>
    <row r="20" spans="1:25" x14ac:dyDescent="0.3">
      <c r="A20"/>
      <c r="B20" s="186" t="s">
        <v>146</v>
      </c>
      <c r="C20" s="187" t="s">
        <v>97</v>
      </c>
      <c r="D20" s="188">
        <v>80100</v>
      </c>
      <c r="E20" s="188">
        <v>78200</v>
      </c>
      <c r="F20" s="188">
        <v>76900</v>
      </c>
      <c r="G20" s="188">
        <v>74900</v>
      </c>
      <c r="H20" s="188">
        <v>75400</v>
      </c>
      <c r="I20" s="188">
        <v>76600</v>
      </c>
      <c r="J20" s="188">
        <v>81600</v>
      </c>
      <c r="K20" s="188">
        <v>87000</v>
      </c>
      <c r="L20" s="188">
        <v>91600</v>
      </c>
      <c r="M20" s="188">
        <v>91700</v>
      </c>
      <c r="N20" s="188">
        <v>87800</v>
      </c>
      <c r="O20" s="188">
        <v>84700</v>
      </c>
      <c r="P20" s="188">
        <v>84200</v>
      </c>
      <c r="Q20" s="188">
        <v>84200</v>
      </c>
      <c r="R20"/>
      <c r="S20"/>
      <c r="T20" s="184" t="s">
        <v>98</v>
      </c>
      <c r="U20" s="185">
        <v>1400</v>
      </c>
      <c r="V20" s="192">
        <v>1.2121212121212121E-2</v>
      </c>
      <c r="W20"/>
      <c r="X20"/>
      <c r="Y20"/>
    </row>
    <row r="21" spans="1:25" x14ac:dyDescent="0.3">
      <c r="A21"/>
      <c r="B21" s="189" t="s">
        <v>146</v>
      </c>
      <c r="C21" s="190" t="s">
        <v>128</v>
      </c>
      <c r="D21" s="185">
        <v>142600</v>
      </c>
      <c r="E21" s="185">
        <v>143600</v>
      </c>
      <c r="F21" s="185">
        <v>143300</v>
      </c>
      <c r="G21" s="185">
        <v>142400</v>
      </c>
      <c r="H21" s="185">
        <v>144500</v>
      </c>
      <c r="I21" s="185">
        <v>148300</v>
      </c>
      <c r="J21" s="185">
        <v>154300</v>
      </c>
      <c r="K21" s="185">
        <v>161500</v>
      </c>
      <c r="L21" s="185">
        <v>167500</v>
      </c>
      <c r="M21" s="185">
        <v>166200</v>
      </c>
      <c r="N21" s="185">
        <v>159700</v>
      </c>
      <c r="O21" s="185">
        <v>151700</v>
      </c>
      <c r="P21" s="185">
        <v>151300</v>
      </c>
      <c r="Q21" s="185">
        <v>148300</v>
      </c>
      <c r="R21"/>
      <c r="S21"/>
      <c r="T21" s="187" t="s">
        <v>97</v>
      </c>
      <c r="U21" s="188">
        <v>1900</v>
      </c>
      <c r="V21" s="193">
        <v>2.0084566596194502E-2</v>
      </c>
      <c r="W21"/>
      <c r="X21"/>
      <c r="Y21"/>
    </row>
    <row r="22" spans="1:25" x14ac:dyDescent="0.3">
      <c r="A22"/>
      <c r="B22" s="68" t="s">
        <v>19</v>
      </c>
      <c r="C22" s="184" t="s">
        <v>98</v>
      </c>
      <c r="D22" s="192">
        <v>6.4000000000000001E-2</v>
      </c>
      <c r="E22" s="192">
        <v>5.2000000000000005E-2</v>
      </c>
      <c r="F22" s="192">
        <v>5.5E-2</v>
      </c>
      <c r="G22" s="192">
        <v>5.0999999999999997E-2</v>
      </c>
      <c r="H22" s="192">
        <v>6.0999999999999999E-2</v>
      </c>
      <c r="I22" s="192">
        <v>6.3E-2</v>
      </c>
      <c r="J22" s="192">
        <v>9.3000000000000013E-2</v>
      </c>
      <c r="K22" s="192">
        <v>0.11900000000000001</v>
      </c>
      <c r="L22" s="192">
        <v>0.13900000000000001</v>
      </c>
      <c r="M22" s="192">
        <v>0.13800000000000001</v>
      </c>
      <c r="N22" s="192">
        <v>0.11699999999999999</v>
      </c>
      <c r="O22" s="192">
        <v>0.114</v>
      </c>
      <c r="P22" s="192">
        <v>8.5999999999999993E-2</v>
      </c>
      <c r="Q22" s="192">
        <v>8.5000000000000006E-2</v>
      </c>
      <c r="R22"/>
      <c r="S22"/>
      <c r="T22" s="190" t="s">
        <v>128</v>
      </c>
      <c r="U22" s="185">
        <v>3200</v>
      </c>
      <c r="V22" s="192">
        <v>1.5223596574690771E-2</v>
      </c>
      <c r="W22"/>
      <c r="X22"/>
      <c r="Y22"/>
    </row>
    <row r="23" spans="1:25" x14ac:dyDescent="0.3">
      <c r="A23"/>
      <c r="B23" s="186" t="s">
        <v>19</v>
      </c>
      <c r="C23" s="187" t="s">
        <v>97</v>
      </c>
      <c r="D23" s="193">
        <v>4.9000000000000002E-2</v>
      </c>
      <c r="E23" s="193">
        <v>4.7E-2</v>
      </c>
      <c r="F23" s="193">
        <v>4.2999999999999997E-2</v>
      </c>
      <c r="G23" s="193">
        <v>4.2999999999999997E-2</v>
      </c>
      <c r="H23" s="193">
        <v>4.8000000000000001E-2</v>
      </c>
      <c r="I23" s="193">
        <v>5.4000000000000006E-2</v>
      </c>
      <c r="J23" s="193">
        <v>0.08</v>
      </c>
      <c r="K23" s="193">
        <v>9.5000000000000001E-2</v>
      </c>
      <c r="L23" s="193">
        <v>0.11900000000000001</v>
      </c>
      <c r="M23" s="193">
        <v>0.115</v>
      </c>
      <c r="N23" s="193">
        <v>0.128</v>
      </c>
      <c r="O23" s="193">
        <v>0.113</v>
      </c>
      <c r="P23" s="193">
        <v>0.09</v>
      </c>
      <c r="Q23" s="193">
        <v>5.5999999999999994E-2</v>
      </c>
      <c r="R23"/>
      <c r="S23"/>
      <c r="T23"/>
      <c r="U23"/>
      <c r="V23"/>
      <c r="W23"/>
      <c r="X23"/>
      <c r="Y23"/>
    </row>
    <row r="24" spans="1:25" x14ac:dyDescent="0.3">
      <c r="A24"/>
      <c r="B24" s="189" t="s">
        <v>19</v>
      </c>
      <c r="C24" s="190" t="s">
        <v>128</v>
      </c>
      <c r="D24" s="194">
        <v>5.7000000000000002E-2</v>
      </c>
      <c r="E24" s="194">
        <v>0.05</v>
      </c>
      <c r="F24" s="194">
        <v>4.9000000000000002E-2</v>
      </c>
      <c r="G24" s="194">
        <v>4.7E-2</v>
      </c>
      <c r="H24" s="194">
        <v>5.4000000000000006E-2</v>
      </c>
      <c r="I24" s="194">
        <v>5.9000000000000004E-2</v>
      </c>
      <c r="J24" s="194">
        <v>8.5999999999999993E-2</v>
      </c>
      <c r="K24" s="194">
        <v>0.107</v>
      </c>
      <c r="L24" s="194">
        <v>0.13</v>
      </c>
      <c r="M24" s="194">
        <v>0.128</v>
      </c>
      <c r="N24" s="194">
        <v>0.12300000000000001</v>
      </c>
      <c r="O24" s="194">
        <v>0.113</v>
      </c>
      <c r="P24" s="194">
        <v>8.8000000000000009E-2</v>
      </c>
      <c r="Q24" s="194">
        <v>7.2000000000000008E-2</v>
      </c>
      <c r="R24"/>
      <c r="S24"/>
      <c r="T24" s="52" t="s">
        <v>43</v>
      </c>
      <c r="U24"/>
      <c r="V24"/>
      <c r="W24"/>
      <c r="X24"/>
      <c r="Y24"/>
    </row>
    <row r="25" spans="1:25" x14ac:dyDescent="0.3">
      <c r="A25"/>
      <c r="B25" s="68" t="s">
        <v>20</v>
      </c>
      <c r="C25" s="184" t="s">
        <v>98</v>
      </c>
      <c r="D25" s="192">
        <v>0.64200000000000002</v>
      </c>
      <c r="E25" s="192">
        <v>0.63</v>
      </c>
      <c r="F25" s="192">
        <v>0.625</v>
      </c>
      <c r="G25" s="192">
        <v>0.622</v>
      </c>
      <c r="H25" s="192">
        <v>0.61199999999999999</v>
      </c>
      <c r="I25" s="192">
        <v>0.6</v>
      </c>
      <c r="J25" s="192">
        <v>0.59499999999999997</v>
      </c>
      <c r="K25" s="192">
        <v>0.58599999999999997</v>
      </c>
      <c r="L25" s="192">
        <v>0.57899999999999996</v>
      </c>
      <c r="M25" s="192">
        <v>0.58599999999999997</v>
      </c>
      <c r="N25" s="192">
        <v>0.60299999999999998</v>
      </c>
      <c r="O25" s="192">
        <v>0.63100000000000001</v>
      </c>
      <c r="P25" s="192">
        <v>0.63300000000000001</v>
      </c>
      <c r="Q25" s="192">
        <v>0.64599999999999991</v>
      </c>
      <c r="R25" s="15"/>
      <c r="S25"/>
      <c r="T25" s="189" t="s">
        <v>29</v>
      </c>
      <c r="U25" s="195" t="s">
        <v>148</v>
      </c>
      <c r="V25" s="195" t="s">
        <v>100</v>
      </c>
      <c r="W25"/>
      <c r="X25"/>
      <c r="Y25"/>
    </row>
    <row r="26" spans="1:25" x14ac:dyDescent="0.3">
      <c r="A26"/>
      <c r="B26" s="186" t="s">
        <v>20</v>
      </c>
      <c r="C26" s="187" t="s">
        <v>97</v>
      </c>
      <c r="D26" s="193">
        <v>0.56299999999999994</v>
      </c>
      <c r="E26" s="193">
        <v>0.56999999999999995</v>
      </c>
      <c r="F26" s="193">
        <v>0.57799999999999996</v>
      </c>
      <c r="G26" s="193">
        <v>0.58700000000000008</v>
      </c>
      <c r="H26" s="193">
        <v>0.58499999999999996</v>
      </c>
      <c r="I26" s="193">
        <v>0.57600000000000007</v>
      </c>
      <c r="J26" s="193">
        <v>0.54799999999999993</v>
      </c>
      <c r="K26" s="193">
        <v>0.51800000000000002</v>
      </c>
      <c r="L26" s="193">
        <v>0.49299999999999999</v>
      </c>
      <c r="M26" s="193">
        <v>0.49399999999999999</v>
      </c>
      <c r="N26" s="193">
        <v>0.51200000000000001</v>
      </c>
      <c r="O26" s="193">
        <v>0.52900000000000003</v>
      </c>
      <c r="P26" s="193">
        <v>0.52900000000000003</v>
      </c>
      <c r="Q26" s="193">
        <v>0.53400000000000003</v>
      </c>
      <c r="R26" s="15"/>
      <c r="S26"/>
      <c r="T26" s="184" t="s">
        <v>98</v>
      </c>
      <c r="U26" s="185">
        <v>1400</v>
      </c>
      <c r="V26" s="192">
        <v>1.3257575757575758E-2</v>
      </c>
      <c r="W26"/>
      <c r="X26"/>
      <c r="Y26"/>
    </row>
    <row r="27" spans="1:25" x14ac:dyDescent="0.3">
      <c r="A27"/>
      <c r="B27" s="189" t="s">
        <v>20</v>
      </c>
      <c r="C27" s="190" t="s">
        <v>128</v>
      </c>
      <c r="D27" s="194">
        <v>0.60199999999999998</v>
      </c>
      <c r="E27" s="194">
        <v>0.6</v>
      </c>
      <c r="F27" s="194">
        <v>0.60099999999999998</v>
      </c>
      <c r="G27" s="194">
        <v>0.60399999999999998</v>
      </c>
      <c r="H27" s="194">
        <v>0.59799999999999998</v>
      </c>
      <c r="I27" s="194">
        <v>0.58799999999999997</v>
      </c>
      <c r="J27" s="194">
        <v>0.57200000000000006</v>
      </c>
      <c r="K27" s="194">
        <v>0.55200000000000005</v>
      </c>
      <c r="L27" s="194">
        <v>0.53600000000000003</v>
      </c>
      <c r="M27" s="194">
        <v>0.53900000000000003</v>
      </c>
      <c r="N27" s="194">
        <v>0.55799999999999994</v>
      </c>
      <c r="O27" s="194">
        <v>0.57999999999999996</v>
      </c>
      <c r="P27" s="194">
        <v>0.58099999999999996</v>
      </c>
      <c r="Q27" s="194">
        <v>0.59</v>
      </c>
      <c r="R27" s="15"/>
      <c r="S27"/>
      <c r="T27" s="187" t="s">
        <v>97</v>
      </c>
      <c r="U27" s="188">
        <v>4900</v>
      </c>
      <c r="V27" s="193">
        <v>5.6844547563805102E-2</v>
      </c>
      <c r="W27" s="16">
        <f>U27/U28</f>
        <v>0.77777777777777779</v>
      </c>
      <c r="X27">
        <f>U27/U26</f>
        <v>3.5</v>
      </c>
      <c r="Y27"/>
    </row>
    <row r="28" spans="1:25" x14ac:dyDescent="0.3">
      <c r="A28"/>
      <c r="B28" s="68" t="s">
        <v>147</v>
      </c>
      <c r="C28" s="184" t="s">
        <v>98</v>
      </c>
      <c r="D28" s="192">
        <v>0.60099999999999998</v>
      </c>
      <c r="E28" s="192">
        <v>0.59699999999999998</v>
      </c>
      <c r="F28" s="192">
        <v>0.59</v>
      </c>
      <c r="G28" s="192">
        <v>0.59</v>
      </c>
      <c r="H28" s="192">
        <v>0.57399999999999995</v>
      </c>
      <c r="I28" s="192">
        <v>0.56200000000000006</v>
      </c>
      <c r="J28" s="192">
        <v>0.54</v>
      </c>
      <c r="K28" s="192">
        <v>0.51600000000000001</v>
      </c>
      <c r="L28" s="192">
        <v>0.499</v>
      </c>
      <c r="M28" s="192">
        <v>0.505</v>
      </c>
      <c r="N28" s="192">
        <v>0.53299999999999992</v>
      </c>
      <c r="O28" s="192">
        <v>0.55899999999999994</v>
      </c>
      <c r="P28" s="192">
        <v>0.57799999999999996</v>
      </c>
      <c r="Q28" s="192">
        <v>0.59099999999999997</v>
      </c>
      <c r="R28" s="15"/>
      <c r="S28" s="145"/>
      <c r="T28" s="190" t="s">
        <v>128</v>
      </c>
      <c r="U28" s="185">
        <v>6300</v>
      </c>
      <c r="V28" s="192">
        <v>3.2846715328467155E-2</v>
      </c>
      <c r="W28"/>
      <c r="X28"/>
      <c r="Y28"/>
    </row>
    <row r="29" spans="1:25" x14ac:dyDescent="0.3">
      <c r="A29"/>
      <c r="B29" s="186" t="s">
        <v>147</v>
      </c>
      <c r="C29" s="187" t="s">
        <v>97</v>
      </c>
      <c r="D29" s="193">
        <v>0.53500000000000003</v>
      </c>
      <c r="E29" s="193">
        <v>0.54299999999999993</v>
      </c>
      <c r="F29" s="193">
        <v>0.55299999999999994</v>
      </c>
      <c r="G29" s="193">
        <v>0.56200000000000006</v>
      </c>
      <c r="H29" s="193">
        <v>0.55700000000000005</v>
      </c>
      <c r="I29" s="193">
        <v>0.54500000000000004</v>
      </c>
      <c r="J29" s="193">
        <v>0.505</v>
      </c>
      <c r="K29" s="193">
        <v>0.46899999999999997</v>
      </c>
      <c r="L29" s="193">
        <v>0.434</v>
      </c>
      <c r="M29" s="193">
        <v>0.436</v>
      </c>
      <c r="N29" s="193">
        <v>0.44600000000000001</v>
      </c>
      <c r="O29" s="193">
        <v>0.47</v>
      </c>
      <c r="P29" s="193">
        <v>0.48200000000000004</v>
      </c>
      <c r="Q29" s="193">
        <v>0.504</v>
      </c>
      <c r="R29" s="15"/>
      <c r="S29" s="145"/>
      <c r="T29"/>
      <c r="U29"/>
      <c r="V29"/>
      <c r="W29"/>
      <c r="X29"/>
      <c r="Y29"/>
    </row>
    <row r="30" spans="1:25" x14ac:dyDescent="0.3">
      <c r="A30"/>
      <c r="B30" s="189" t="s">
        <v>147</v>
      </c>
      <c r="C30" s="190" t="s">
        <v>128</v>
      </c>
      <c r="D30" s="194">
        <v>0.56700000000000006</v>
      </c>
      <c r="E30" s="194">
        <v>0.56999999999999995</v>
      </c>
      <c r="F30" s="194">
        <v>0.57200000000000006</v>
      </c>
      <c r="G30" s="194">
        <v>0.57499999999999996</v>
      </c>
      <c r="H30" s="194">
        <v>0.56499999999999995</v>
      </c>
      <c r="I30" s="194">
        <v>0.55299999999999994</v>
      </c>
      <c r="J30" s="194">
        <v>0.52200000000000002</v>
      </c>
      <c r="K30" s="194">
        <v>0.49299999999999999</v>
      </c>
      <c r="L30" s="194">
        <v>0.46600000000000003</v>
      </c>
      <c r="M30" s="194">
        <v>0.47</v>
      </c>
      <c r="N30" s="194">
        <v>0.48899999999999999</v>
      </c>
      <c r="O30" s="194">
        <v>0.51500000000000001</v>
      </c>
      <c r="P30" s="194">
        <v>0.53100000000000003</v>
      </c>
      <c r="Q30" s="194">
        <v>0.54799999999999993</v>
      </c>
      <c r="R30" s="15"/>
      <c r="S30"/>
      <c r="T30" s="52" t="s">
        <v>43</v>
      </c>
      <c r="U30"/>
      <c r="V30"/>
      <c r="W30"/>
      <c r="X30"/>
      <c r="Y30"/>
    </row>
    <row r="31" spans="1:25" x14ac:dyDescent="0.3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/>
      <c r="T31" s="189" t="s">
        <v>149</v>
      </c>
      <c r="U31" s="195" t="s">
        <v>148</v>
      </c>
      <c r="V31" s="195" t="s">
        <v>100</v>
      </c>
      <c r="W31"/>
      <c r="X31"/>
      <c r="Y31"/>
    </row>
    <row r="32" spans="1:25" x14ac:dyDescent="0.3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/>
      <c r="T32" s="184" t="s">
        <v>98</v>
      </c>
      <c r="U32" s="185">
        <v>-1000</v>
      </c>
      <c r="V32" s="192">
        <v>-1.1074197120708749E-2</v>
      </c>
      <c r="W32">
        <f>U33/U27</f>
        <v>4.0816326530612242E-2</v>
      </c>
      <c r="X32"/>
      <c r="Y32"/>
    </row>
    <row r="33" spans="1:26" x14ac:dyDescent="0.3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/>
      <c r="T33" s="187" t="s">
        <v>97</v>
      </c>
      <c r="U33" s="188">
        <v>200</v>
      </c>
      <c r="V33" s="193">
        <v>3.3500837520938024E-3</v>
      </c>
      <c r="W33"/>
      <c r="X33"/>
      <c r="Y33"/>
    </row>
    <row r="34" spans="1:26" x14ac:dyDescent="0.3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/>
      <c r="T34" s="190" t="s">
        <v>128</v>
      </c>
      <c r="U34" s="185">
        <v>-800</v>
      </c>
      <c r="V34" s="192">
        <v>-5.3333333333333332E-3</v>
      </c>
      <c r="W34"/>
      <c r="X34"/>
      <c r="Y34"/>
      <c r="Z34" s="147"/>
    </row>
    <row r="35" spans="1:26" x14ac:dyDescent="0.3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/>
      <c r="T35"/>
      <c r="U35"/>
      <c r="V35"/>
      <c r="W35"/>
      <c r="X35"/>
      <c r="Y35"/>
      <c r="Z35" s="147"/>
    </row>
    <row r="36" spans="1:26" x14ac:dyDescent="0.3">
      <c r="A36" t="s">
        <v>111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6" x14ac:dyDescent="0.3">
      <c r="A37" t="s">
        <v>110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6" x14ac:dyDescent="0.3">
      <c r="A38" t="s">
        <v>109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6" x14ac:dyDescent="0.3">
      <c r="A39" t="s">
        <v>115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6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6" x14ac:dyDescent="0.3">
      <c r="A41"/>
      <c r="B41"/>
      <c r="C41"/>
      <c r="D41" t="s">
        <v>108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6" x14ac:dyDescent="0.3">
      <c r="A42" t="s">
        <v>0</v>
      </c>
      <c r="B42" t="s">
        <v>107</v>
      </c>
      <c r="C42" t="s">
        <v>106</v>
      </c>
      <c r="D42" s="1">
        <v>43709</v>
      </c>
      <c r="E42" s="1">
        <v>43739</v>
      </c>
      <c r="F42" s="1">
        <v>43770</v>
      </c>
      <c r="G42" s="1">
        <v>43800</v>
      </c>
      <c r="H42" s="1">
        <v>43831</v>
      </c>
      <c r="I42" s="1">
        <v>43862</v>
      </c>
      <c r="J42" s="1">
        <v>43891</v>
      </c>
      <c r="K42" s="1">
        <v>43922</v>
      </c>
      <c r="L42" s="1">
        <v>43952</v>
      </c>
      <c r="M42" s="1">
        <v>43983</v>
      </c>
      <c r="N42" s="1">
        <v>44013</v>
      </c>
      <c r="O42" s="1">
        <v>44044</v>
      </c>
      <c r="P42" s="1">
        <v>44075</v>
      </c>
      <c r="Q42" s="1">
        <v>44105</v>
      </c>
      <c r="R42"/>
      <c r="S42"/>
      <c r="T42"/>
      <c r="U42"/>
      <c r="V42"/>
    </row>
    <row r="43" spans="1:26" x14ac:dyDescent="0.3">
      <c r="A43"/>
      <c r="B43"/>
      <c r="C43"/>
      <c r="D43" t="s">
        <v>95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6" x14ac:dyDescent="0.3">
      <c r="A44" t="s">
        <v>105</v>
      </c>
      <c r="B44" t="s">
        <v>99</v>
      </c>
      <c r="C44" t="s">
        <v>137</v>
      </c>
      <c r="D44">
        <v>215.5</v>
      </c>
      <c r="E44">
        <v>215</v>
      </c>
      <c r="F44">
        <v>215.8</v>
      </c>
      <c r="G44">
        <v>217</v>
      </c>
      <c r="H44">
        <v>215.1</v>
      </c>
      <c r="I44">
        <v>211.6</v>
      </c>
      <c r="J44">
        <v>205.9</v>
      </c>
      <c r="K44">
        <v>199</v>
      </c>
      <c r="L44">
        <v>193.3</v>
      </c>
      <c r="M44">
        <v>194.7</v>
      </c>
      <c r="N44">
        <v>201.4</v>
      </c>
      <c r="O44">
        <v>209.5</v>
      </c>
      <c r="P44">
        <v>210.2</v>
      </c>
      <c r="Q44">
        <v>213.4</v>
      </c>
      <c r="R44"/>
      <c r="S44"/>
      <c r="T44"/>
      <c r="U44"/>
      <c r="V44"/>
    </row>
    <row r="45" spans="1:26" x14ac:dyDescent="0.3">
      <c r="A45"/>
      <c r="B45" t="s">
        <v>98</v>
      </c>
      <c r="C45" t="s">
        <v>137</v>
      </c>
      <c r="D45">
        <v>112.3</v>
      </c>
      <c r="E45">
        <v>111.3</v>
      </c>
      <c r="F45">
        <v>110.5</v>
      </c>
      <c r="G45">
        <v>110.7</v>
      </c>
      <c r="H45">
        <v>108.9</v>
      </c>
      <c r="I45">
        <v>107.5</v>
      </c>
      <c r="J45">
        <v>106.8</v>
      </c>
      <c r="K45">
        <v>105.4</v>
      </c>
      <c r="L45">
        <v>104.4</v>
      </c>
      <c r="M45">
        <v>105.3</v>
      </c>
      <c r="N45">
        <v>109.3</v>
      </c>
      <c r="O45">
        <v>114.5</v>
      </c>
      <c r="P45">
        <v>115.5</v>
      </c>
      <c r="Q45">
        <v>116.9</v>
      </c>
      <c r="R45"/>
      <c r="S45"/>
      <c r="T45"/>
      <c r="U45"/>
      <c r="V45"/>
    </row>
    <row r="46" spans="1:26" x14ac:dyDescent="0.3">
      <c r="A46"/>
      <c r="B46" t="s">
        <v>97</v>
      </c>
      <c r="C46" t="s">
        <v>137</v>
      </c>
      <c r="D46">
        <v>103.2</v>
      </c>
      <c r="E46">
        <v>103.7</v>
      </c>
      <c r="F46">
        <v>105.3</v>
      </c>
      <c r="G46">
        <v>106.4</v>
      </c>
      <c r="H46">
        <v>106.3</v>
      </c>
      <c r="I46">
        <v>104.1</v>
      </c>
      <c r="J46">
        <v>99.1</v>
      </c>
      <c r="K46">
        <v>93.6</v>
      </c>
      <c r="L46">
        <v>88.9</v>
      </c>
      <c r="M46">
        <v>89.4</v>
      </c>
      <c r="N46">
        <v>92.1</v>
      </c>
      <c r="O46">
        <v>95</v>
      </c>
      <c r="P46">
        <v>94.6</v>
      </c>
      <c r="Q46">
        <v>96.5</v>
      </c>
      <c r="R46"/>
      <c r="S46"/>
      <c r="T46"/>
      <c r="U46"/>
      <c r="V46"/>
      <c r="W46" s="140"/>
    </row>
    <row r="47" spans="1:26" x14ac:dyDescent="0.3">
      <c r="A47" t="s">
        <v>104</v>
      </c>
      <c r="B47" t="s">
        <v>99</v>
      </c>
      <c r="C47" t="s">
        <v>137</v>
      </c>
      <c r="D47">
        <v>203.1</v>
      </c>
      <c r="E47">
        <v>204.3</v>
      </c>
      <c r="F47">
        <v>205.2</v>
      </c>
      <c r="G47">
        <v>206.8</v>
      </c>
      <c r="H47">
        <v>203.4</v>
      </c>
      <c r="I47">
        <v>199.2</v>
      </c>
      <c r="J47">
        <v>188.2</v>
      </c>
      <c r="K47">
        <v>177.7</v>
      </c>
      <c r="L47">
        <v>168.2</v>
      </c>
      <c r="M47">
        <v>169.8</v>
      </c>
      <c r="N47">
        <v>176.7</v>
      </c>
      <c r="O47">
        <v>185.9</v>
      </c>
      <c r="P47">
        <v>191.8</v>
      </c>
      <c r="Q47">
        <v>198.1</v>
      </c>
      <c r="R47"/>
      <c r="S47"/>
      <c r="T47"/>
      <c r="U47"/>
      <c r="V47"/>
      <c r="W47" s="140"/>
    </row>
    <row r="48" spans="1:26" x14ac:dyDescent="0.3">
      <c r="A48"/>
      <c r="B48" t="s">
        <v>98</v>
      </c>
      <c r="C48" t="s">
        <v>137</v>
      </c>
      <c r="D48">
        <v>105.1</v>
      </c>
      <c r="E48">
        <v>105.5</v>
      </c>
      <c r="F48">
        <v>104.4</v>
      </c>
      <c r="G48">
        <v>105</v>
      </c>
      <c r="H48">
        <v>102.2</v>
      </c>
      <c r="I48">
        <v>100.6</v>
      </c>
      <c r="J48">
        <v>96.9</v>
      </c>
      <c r="K48">
        <v>92.9</v>
      </c>
      <c r="L48">
        <v>89.9</v>
      </c>
      <c r="M48">
        <v>90.8</v>
      </c>
      <c r="N48">
        <v>96.5</v>
      </c>
      <c r="O48">
        <v>101.5</v>
      </c>
      <c r="P48">
        <v>105.6</v>
      </c>
      <c r="Q48">
        <v>107</v>
      </c>
      <c r="R48"/>
      <c r="S48"/>
      <c r="T48"/>
      <c r="U48"/>
      <c r="V48"/>
    </row>
    <row r="49" spans="1:22" x14ac:dyDescent="0.3">
      <c r="A49"/>
      <c r="B49" t="s">
        <v>97</v>
      </c>
      <c r="C49" t="s">
        <v>137</v>
      </c>
      <c r="D49">
        <v>98.1</v>
      </c>
      <c r="E49">
        <v>98.8</v>
      </c>
      <c r="F49">
        <v>100.7</v>
      </c>
      <c r="G49">
        <v>101.8</v>
      </c>
      <c r="H49">
        <v>101.2</v>
      </c>
      <c r="I49">
        <v>98.6</v>
      </c>
      <c r="J49">
        <v>91.3</v>
      </c>
      <c r="K49">
        <v>84.8</v>
      </c>
      <c r="L49">
        <v>78.3</v>
      </c>
      <c r="M49">
        <v>79</v>
      </c>
      <c r="N49">
        <v>80.3</v>
      </c>
      <c r="O49">
        <v>84.4</v>
      </c>
      <c r="P49">
        <v>86.2</v>
      </c>
      <c r="Q49">
        <v>91.1</v>
      </c>
      <c r="R49"/>
      <c r="S49"/>
      <c r="T49"/>
      <c r="U49"/>
      <c r="V49"/>
    </row>
    <row r="50" spans="1:22" x14ac:dyDescent="0.3">
      <c r="A50" t="s">
        <v>103</v>
      </c>
      <c r="B50" t="s">
        <v>99</v>
      </c>
      <c r="C50" t="s">
        <v>137</v>
      </c>
      <c r="D50">
        <v>158.30000000000001</v>
      </c>
      <c r="E50">
        <v>158.5</v>
      </c>
      <c r="F50">
        <v>158.19999999999999</v>
      </c>
      <c r="G50">
        <v>158.80000000000001</v>
      </c>
      <c r="H50">
        <v>156.19999999999999</v>
      </c>
      <c r="I50">
        <v>152.9</v>
      </c>
      <c r="J50">
        <v>145.69999999999999</v>
      </c>
      <c r="K50">
        <v>138.69999999999999</v>
      </c>
      <c r="L50">
        <v>132.6</v>
      </c>
      <c r="M50">
        <v>135.6</v>
      </c>
      <c r="N50">
        <v>141.80000000000001</v>
      </c>
      <c r="O50">
        <v>149.19999999999999</v>
      </c>
      <c r="P50">
        <v>150</v>
      </c>
      <c r="Q50">
        <v>149.19999999999999</v>
      </c>
      <c r="R50"/>
      <c r="S50"/>
      <c r="T50"/>
      <c r="U50"/>
      <c r="V50"/>
    </row>
    <row r="51" spans="1:22" x14ac:dyDescent="0.3">
      <c r="A51"/>
      <c r="B51" t="s">
        <v>98</v>
      </c>
      <c r="C51" t="s">
        <v>137</v>
      </c>
      <c r="D51">
        <v>88.3</v>
      </c>
      <c r="E51">
        <v>88.1</v>
      </c>
      <c r="F51">
        <v>87.1</v>
      </c>
      <c r="G51">
        <v>87.4</v>
      </c>
      <c r="H51">
        <v>86.2</v>
      </c>
      <c r="I51">
        <v>85.3</v>
      </c>
      <c r="J51">
        <v>82.4</v>
      </c>
      <c r="K51">
        <v>79.400000000000006</v>
      </c>
      <c r="L51">
        <v>77.2</v>
      </c>
      <c r="M51">
        <v>78.8</v>
      </c>
      <c r="N51">
        <v>84.6</v>
      </c>
      <c r="O51">
        <v>88.7</v>
      </c>
      <c r="P51">
        <v>90.3</v>
      </c>
      <c r="Q51">
        <v>89.3</v>
      </c>
      <c r="R51"/>
      <c r="S51"/>
      <c r="T51"/>
      <c r="U51"/>
      <c r="V51"/>
    </row>
    <row r="52" spans="1:22" x14ac:dyDescent="0.3">
      <c r="A52"/>
      <c r="B52" t="s">
        <v>97</v>
      </c>
      <c r="C52" t="s">
        <v>137</v>
      </c>
      <c r="D52">
        <v>70</v>
      </c>
      <c r="E52">
        <v>70.400000000000006</v>
      </c>
      <c r="F52">
        <v>71.099999999999994</v>
      </c>
      <c r="G52">
        <v>71.400000000000006</v>
      </c>
      <c r="H52">
        <v>70.099999999999994</v>
      </c>
      <c r="I52">
        <v>67.599999999999994</v>
      </c>
      <c r="J52">
        <v>63.2</v>
      </c>
      <c r="K52">
        <v>59.3</v>
      </c>
      <c r="L52">
        <v>55.4</v>
      </c>
      <c r="M52">
        <v>56.9</v>
      </c>
      <c r="N52">
        <v>57.2</v>
      </c>
      <c r="O52">
        <v>60.5</v>
      </c>
      <c r="P52">
        <v>59.7</v>
      </c>
      <c r="Q52">
        <v>59.9</v>
      </c>
      <c r="R52"/>
      <c r="S52"/>
      <c r="T52"/>
      <c r="U52"/>
      <c r="V52"/>
    </row>
    <row r="53" spans="1:22" x14ac:dyDescent="0.3">
      <c r="A53" t="s">
        <v>102</v>
      </c>
      <c r="B53" t="s">
        <v>99</v>
      </c>
      <c r="C53" t="s">
        <v>137</v>
      </c>
      <c r="D53">
        <v>44.9</v>
      </c>
      <c r="E53">
        <v>45.8</v>
      </c>
      <c r="F53">
        <v>47</v>
      </c>
      <c r="G53">
        <v>48</v>
      </c>
      <c r="H53">
        <v>47.2</v>
      </c>
      <c r="I53">
        <v>46.4</v>
      </c>
      <c r="J53">
        <v>42.5</v>
      </c>
      <c r="K53">
        <v>39</v>
      </c>
      <c r="L53">
        <v>35.6</v>
      </c>
      <c r="M53">
        <v>34.200000000000003</v>
      </c>
      <c r="N53">
        <v>34.9</v>
      </c>
      <c r="O53">
        <v>36.700000000000003</v>
      </c>
      <c r="P53">
        <v>41.8</v>
      </c>
      <c r="Q53">
        <v>48.9</v>
      </c>
      <c r="R53"/>
      <c r="S53"/>
      <c r="T53"/>
      <c r="U53"/>
      <c r="V53"/>
    </row>
    <row r="54" spans="1:22" x14ac:dyDescent="0.3">
      <c r="A54"/>
      <c r="B54" t="s">
        <v>98</v>
      </c>
      <c r="C54" t="s">
        <v>137</v>
      </c>
      <c r="D54">
        <v>16.7</v>
      </c>
      <c r="E54">
        <v>17.399999999999999</v>
      </c>
      <c r="F54">
        <v>17.3</v>
      </c>
      <c r="G54">
        <v>17.600000000000001</v>
      </c>
      <c r="H54">
        <v>16.100000000000001</v>
      </c>
      <c r="I54">
        <v>15.4</v>
      </c>
      <c r="J54">
        <v>14.5</v>
      </c>
      <c r="K54">
        <v>13.5</v>
      </c>
      <c r="L54">
        <v>12.7</v>
      </c>
      <c r="M54">
        <v>12</v>
      </c>
      <c r="N54">
        <v>11.8</v>
      </c>
      <c r="O54">
        <v>12.8</v>
      </c>
      <c r="P54">
        <v>15.3</v>
      </c>
      <c r="Q54">
        <v>17.7</v>
      </c>
      <c r="R54"/>
      <c r="S54"/>
      <c r="T54"/>
      <c r="U54"/>
      <c r="V54"/>
    </row>
    <row r="55" spans="1:22" x14ac:dyDescent="0.3">
      <c r="A55"/>
      <c r="B55" t="s">
        <v>97</v>
      </c>
      <c r="C55" t="s">
        <v>137</v>
      </c>
      <c r="D55">
        <v>28.1</v>
      </c>
      <c r="E55">
        <v>28.5</v>
      </c>
      <c r="F55">
        <v>29.6</v>
      </c>
      <c r="G55">
        <v>30.4</v>
      </c>
      <c r="H55">
        <v>31.1</v>
      </c>
      <c r="I55">
        <v>31</v>
      </c>
      <c r="J55">
        <v>28</v>
      </c>
      <c r="K55">
        <v>25.4</v>
      </c>
      <c r="L55">
        <v>22.9</v>
      </c>
      <c r="M55">
        <v>22.2</v>
      </c>
      <c r="N55">
        <v>23.1</v>
      </c>
      <c r="O55">
        <v>23.9</v>
      </c>
      <c r="P55">
        <v>26.4</v>
      </c>
      <c r="Q55">
        <v>31.2</v>
      </c>
      <c r="R55"/>
      <c r="S55"/>
      <c r="T55"/>
      <c r="U55"/>
      <c r="V55"/>
    </row>
    <row r="56" spans="1:22" x14ac:dyDescent="0.3">
      <c r="A56" t="s">
        <v>101</v>
      </c>
      <c r="B56" t="s">
        <v>99</v>
      </c>
      <c r="C56" t="s">
        <v>137</v>
      </c>
      <c r="D56">
        <v>12.3</v>
      </c>
      <c r="E56">
        <v>10.7</v>
      </c>
      <c r="F56">
        <v>10.6</v>
      </c>
      <c r="G56">
        <v>10.3</v>
      </c>
      <c r="H56">
        <v>11.7</v>
      </c>
      <c r="I56">
        <v>12.4</v>
      </c>
      <c r="J56">
        <v>17.7</v>
      </c>
      <c r="K56">
        <v>21.3</v>
      </c>
      <c r="L56">
        <v>25.1</v>
      </c>
      <c r="M56">
        <v>24.9</v>
      </c>
      <c r="N56">
        <v>24.7</v>
      </c>
      <c r="O56">
        <v>23.6</v>
      </c>
      <c r="P56">
        <v>18.399999999999999</v>
      </c>
      <c r="Q56">
        <v>15.3</v>
      </c>
      <c r="R56"/>
      <c r="S56"/>
      <c r="T56"/>
      <c r="U56"/>
      <c r="V56"/>
    </row>
    <row r="57" spans="1:22" x14ac:dyDescent="0.3">
      <c r="A57"/>
      <c r="B57" t="s">
        <v>98</v>
      </c>
      <c r="C57" t="s">
        <v>137</v>
      </c>
      <c r="D57">
        <v>7.2</v>
      </c>
      <c r="E57">
        <v>5.8</v>
      </c>
      <c r="F57">
        <v>6.1</v>
      </c>
      <c r="G57">
        <v>5.7</v>
      </c>
      <c r="H57">
        <v>6.6</v>
      </c>
      <c r="I57">
        <v>6.8</v>
      </c>
      <c r="J57">
        <v>9.9</v>
      </c>
      <c r="K57">
        <v>12.5</v>
      </c>
      <c r="L57">
        <v>14.5</v>
      </c>
      <c r="M57">
        <v>14.5</v>
      </c>
      <c r="N57">
        <v>12.8</v>
      </c>
      <c r="O57">
        <v>13</v>
      </c>
      <c r="P57">
        <v>9.9</v>
      </c>
      <c r="Q57">
        <v>9.9</v>
      </c>
      <c r="R57"/>
      <c r="S57"/>
      <c r="T57"/>
      <c r="U57"/>
      <c r="V57"/>
    </row>
    <row r="58" spans="1:22" x14ac:dyDescent="0.3">
      <c r="A58"/>
      <c r="B58" t="s">
        <v>97</v>
      </c>
      <c r="C58" t="s">
        <v>137</v>
      </c>
      <c r="D58">
        <v>5.0999999999999996</v>
      </c>
      <c r="E58">
        <v>4.9000000000000004</v>
      </c>
      <c r="F58">
        <v>4.5</v>
      </c>
      <c r="G58">
        <v>4.5999999999999996</v>
      </c>
      <c r="H58">
        <v>5.0999999999999996</v>
      </c>
      <c r="I58">
        <v>5.6</v>
      </c>
      <c r="J58">
        <v>7.9</v>
      </c>
      <c r="K58">
        <v>8.9</v>
      </c>
      <c r="L58">
        <v>10.6</v>
      </c>
      <c r="M58">
        <v>10.3</v>
      </c>
      <c r="N58">
        <v>11.8</v>
      </c>
      <c r="O58">
        <v>10.7</v>
      </c>
      <c r="P58">
        <v>8.5</v>
      </c>
      <c r="Q58">
        <v>5.4</v>
      </c>
      <c r="R58"/>
      <c r="S58"/>
      <c r="T58"/>
      <c r="U58"/>
      <c r="V58"/>
    </row>
    <row r="59" spans="1:22" x14ac:dyDescent="0.3">
      <c r="A59" t="s">
        <v>138</v>
      </c>
      <c r="B59" t="s">
        <v>99</v>
      </c>
      <c r="C59" t="s">
        <v>137</v>
      </c>
      <c r="D59">
        <v>142.6</v>
      </c>
      <c r="E59">
        <v>143.6</v>
      </c>
      <c r="F59">
        <v>143.30000000000001</v>
      </c>
      <c r="G59">
        <v>142.4</v>
      </c>
      <c r="H59">
        <v>144.5</v>
      </c>
      <c r="I59">
        <v>148.30000000000001</v>
      </c>
      <c r="J59">
        <v>154.30000000000001</v>
      </c>
      <c r="K59">
        <v>161.5</v>
      </c>
      <c r="L59">
        <v>167.5</v>
      </c>
      <c r="M59">
        <v>166.2</v>
      </c>
      <c r="N59">
        <v>159.69999999999999</v>
      </c>
      <c r="O59">
        <v>151.69999999999999</v>
      </c>
      <c r="P59">
        <v>151.30000000000001</v>
      </c>
      <c r="Q59">
        <v>148.30000000000001</v>
      </c>
      <c r="R59"/>
      <c r="S59"/>
      <c r="T59"/>
      <c r="U59"/>
      <c r="V59"/>
    </row>
    <row r="60" spans="1:22" x14ac:dyDescent="0.3">
      <c r="A60"/>
      <c r="B60" t="s">
        <v>98</v>
      </c>
      <c r="C60" t="s">
        <v>137</v>
      </c>
      <c r="D60">
        <v>62.6</v>
      </c>
      <c r="E60">
        <v>65.400000000000006</v>
      </c>
      <c r="F60">
        <v>66.3</v>
      </c>
      <c r="G60">
        <v>67.400000000000006</v>
      </c>
      <c r="H60">
        <v>69.099999999999994</v>
      </c>
      <c r="I60">
        <v>71.7</v>
      </c>
      <c r="J60">
        <v>72.7</v>
      </c>
      <c r="K60">
        <v>74.5</v>
      </c>
      <c r="L60">
        <v>75.8</v>
      </c>
      <c r="M60">
        <v>74.5</v>
      </c>
      <c r="N60">
        <v>71.900000000000006</v>
      </c>
      <c r="O60">
        <v>67.099999999999994</v>
      </c>
      <c r="P60">
        <v>67.099999999999994</v>
      </c>
      <c r="Q60">
        <v>64.2</v>
      </c>
      <c r="R60"/>
      <c r="S60"/>
      <c r="T60"/>
      <c r="U60"/>
      <c r="V60"/>
    </row>
    <row r="61" spans="1:22" x14ac:dyDescent="0.3">
      <c r="A61"/>
      <c r="B61" t="s">
        <v>97</v>
      </c>
      <c r="C61" t="s">
        <v>137</v>
      </c>
      <c r="D61">
        <v>80.099999999999994</v>
      </c>
      <c r="E61">
        <v>78.2</v>
      </c>
      <c r="F61">
        <v>76.900000000000006</v>
      </c>
      <c r="G61">
        <v>74.900000000000006</v>
      </c>
      <c r="H61">
        <v>75.400000000000006</v>
      </c>
      <c r="I61">
        <v>76.599999999999994</v>
      </c>
      <c r="J61">
        <v>81.599999999999994</v>
      </c>
      <c r="K61">
        <v>87</v>
      </c>
      <c r="L61">
        <v>91.6</v>
      </c>
      <c r="M61">
        <v>91.7</v>
      </c>
      <c r="N61">
        <v>87.8</v>
      </c>
      <c r="O61">
        <v>84.7</v>
      </c>
      <c r="P61">
        <v>84.2</v>
      </c>
      <c r="Q61">
        <v>84.2</v>
      </c>
      <c r="R61"/>
      <c r="S61"/>
      <c r="T61"/>
      <c r="U61"/>
      <c r="V61"/>
    </row>
    <row r="62" spans="1:22" x14ac:dyDescent="0.3">
      <c r="A62"/>
      <c r="B62"/>
      <c r="C62"/>
      <c r="D62" t="s">
        <v>100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x14ac:dyDescent="0.3">
      <c r="A63" t="s">
        <v>139</v>
      </c>
      <c r="B63" t="s">
        <v>99</v>
      </c>
      <c r="C63" t="s">
        <v>96</v>
      </c>
      <c r="D63">
        <v>5.7</v>
      </c>
      <c r="E63">
        <v>5</v>
      </c>
      <c r="F63">
        <v>4.9000000000000004</v>
      </c>
      <c r="G63">
        <v>4.7</v>
      </c>
      <c r="H63">
        <v>5.4</v>
      </c>
      <c r="I63">
        <v>5.9</v>
      </c>
      <c r="J63">
        <v>8.6</v>
      </c>
      <c r="K63">
        <v>10.7</v>
      </c>
      <c r="L63">
        <v>13</v>
      </c>
      <c r="M63">
        <v>12.8</v>
      </c>
      <c r="N63">
        <v>12.3</v>
      </c>
      <c r="O63">
        <v>11.3</v>
      </c>
      <c r="P63">
        <v>8.8000000000000007</v>
      </c>
      <c r="Q63">
        <v>7.2</v>
      </c>
      <c r="R63"/>
      <c r="S63"/>
      <c r="T63"/>
      <c r="U63"/>
      <c r="V63"/>
    </row>
    <row r="64" spans="1:22" x14ac:dyDescent="0.3">
      <c r="A64"/>
      <c r="B64" t="s">
        <v>98</v>
      </c>
      <c r="C64" t="s">
        <v>96</v>
      </c>
      <c r="D64">
        <v>6.4</v>
      </c>
      <c r="E64">
        <v>5.2</v>
      </c>
      <c r="F64">
        <v>5.5</v>
      </c>
      <c r="G64">
        <v>5.0999999999999996</v>
      </c>
      <c r="H64">
        <v>6.1</v>
      </c>
      <c r="I64">
        <v>6.3</v>
      </c>
      <c r="J64">
        <v>9.3000000000000007</v>
      </c>
      <c r="K64">
        <v>11.9</v>
      </c>
      <c r="L64">
        <v>13.9</v>
      </c>
      <c r="M64">
        <v>13.8</v>
      </c>
      <c r="N64">
        <v>11.7</v>
      </c>
      <c r="O64">
        <v>11.4</v>
      </c>
      <c r="P64">
        <v>8.6</v>
      </c>
      <c r="Q64">
        <v>8.5</v>
      </c>
      <c r="R64"/>
      <c r="S64"/>
      <c r="T64"/>
      <c r="U64"/>
      <c r="V64"/>
    </row>
    <row r="65" spans="1:22" x14ac:dyDescent="0.3">
      <c r="A65"/>
      <c r="B65" t="s">
        <v>97</v>
      </c>
      <c r="C65" t="s">
        <v>96</v>
      </c>
      <c r="D65">
        <v>4.9000000000000004</v>
      </c>
      <c r="E65">
        <v>4.7</v>
      </c>
      <c r="F65">
        <v>4.3</v>
      </c>
      <c r="G65">
        <v>4.3</v>
      </c>
      <c r="H65">
        <v>4.8</v>
      </c>
      <c r="I65">
        <v>5.4</v>
      </c>
      <c r="J65">
        <v>8</v>
      </c>
      <c r="K65">
        <v>9.5</v>
      </c>
      <c r="L65">
        <v>11.9</v>
      </c>
      <c r="M65">
        <v>11.5</v>
      </c>
      <c r="N65">
        <v>12.8</v>
      </c>
      <c r="O65">
        <v>11.3</v>
      </c>
      <c r="P65">
        <v>9</v>
      </c>
      <c r="Q65">
        <v>5.6</v>
      </c>
      <c r="R65"/>
      <c r="S65"/>
      <c r="T65"/>
      <c r="U65"/>
      <c r="V65"/>
    </row>
    <row r="66" spans="1:22" x14ac:dyDescent="0.3">
      <c r="A66" t="s">
        <v>140</v>
      </c>
      <c r="B66" t="s">
        <v>99</v>
      </c>
      <c r="C66" t="s">
        <v>96</v>
      </c>
      <c r="D66">
        <v>60.2</v>
      </c>
      <c r="E66">
        <v>60</v>
      </c>
      <c r="F66">
        <v>60.1</v>
      </c>
      <c r="G66">
        <v>60.4</v>
      </c>
      <c r="H66">
        <v>59.8</v>
      </c>
      <c r="I66">
        <v>58.8</v>
      </c>
      <c r="J66">
        <v>57.2</v>
      </c>
      <c r="K66">
        <v>55.2</v>
      </c>
      <c r="L66">
        <v>53.6</v>
      </c>
      <c r="M66">
        <v>53.9</v>
      </c>
      <c r="N66">
        <v>55.8</v>
      </c>
      <c r="O66">
        <v>58</v>
      </c>
      <c r="P66">
        <v>58.1</v>
      </c>
      <c r="Q66">
        <v>59</v>
      </c>
      <c r="R66"/>
      <c r="S66"/>
      <c r="T66"/>
      <c r="U66"/>
      <c r="V66"/>
    </row>
    <row r="67" spans="1:22" x14ac:dyDescent="0.3">
      <c r="A67"/>
      <c r="B67" t="s">
        <v>98</v>
      </c>
      <c r="C67" t="s">
        <v>96</v>
      </c>
      <c r="D67">
        <v>64.2</v>
      </c>
      <c r="E67">
        <v>63</v>
      </c>
      <c r="F67">
        <v>62.5</v>
      </c>
      <c r="G67">
        <v>62.2</v>
      </c>
      <c r="H67">
        <v>61.2</v>
      </c>
      <c r="I67">
        <v>60</v>
      </c>
      <c r="J67">
        <v>59.5</v>
      </c>
      <c r="K67">
        <v>58.6</v>
      </c>
      <c r="L67">
        <v>57.9</v>
      </c>
      <c r="M67">
        <v>58.6</v>
      </c>
      <c r="N67">
        <v>60.3</v>
      </c>
      <c r="O67">
        <v>63.1</v>
      </c>
      <c r="P67">
        <v>63.3</v>
      </c>
      <c r="Q67">
        <v>64.599999999999994</v>
      </c>
      <c r="R67"/>
      <c r="S67"/>
      <c r="T67"/>
      <c r="U67"/>
      <c r="V67"/>
    </row>
    <row r="68" spans="1:22" x14ac:dyDescent="0.3">
      <c r="A68"/>
      <c r="B68" t="s">
        <v>97</v>
      </c>
      <c r="C68" t="s">
        <v>96</v>
      </c>
      <c r="D68">
        <v>56.3</v>
      </c>
      <c r="E68">
        <v>57</v>
      </c>
      <c r="F68">
        <v>57.8</v>
      </c>
      <c r="G68">
        <v>58.7</v>
      </c>
      <c r="H68">
        <v>58.5</v>
      </c>
      <c r="I68">
        <v>57.6</v>
      </c>
      <c r="J68">
        <v>54.8</v>
      </c>
      <c r="K68">
        <v>51.8</v>
      </c>
      <c r="L68">
        <v>49.3</v>
      </c>
      <c r="M68">
        <v>49.4</v>
      </c>
      <c r="N68">
        <v>51.2</v>
      </c>
      <c r="O68">
        <v>52.9</v>
      </c>
      <c r="P68">
        <v>52.9</v>
      </c>
      <c r="Q68">
        <v>53.4</v>
      </c>
      <c r="R68"/>
      <c r="S68"/>
      <c r="T68"/>
      <c r="U68"/>
      <c r="V68"/>
    </row>
    <row r="69" spans="1:22" x14ac:dyDescent="0.3">
      <c r="A69" t="s">
        <v>141</v>
      </c>
      <c r="B69" t="s">
        <v>99</v>
      </c>
      <c r="C69" t="s">
        <v>96</v>
      </c>
      <c r="D69">
        <v>56.7</v>
      </c>
      <c r="E69">
        <v>57</v>
      </c>
      <c r="F69">
        <v>57.2</v>
      </c>
      <c r="G69">
        <v>57.5</v>
      </c>
      <c r="H69">
        <v>56.5</v>
      </c>
      <c r="I69">
        <v>55.3</v>
      </c>
      <c r="J69">
        <v>52.2</v>
      </c>
      <c r="K69">
        <v>49.3</v>
      </c>
      <c r="L69">
        <v>46.6</v>
      </c>
      <c r="M69">
        <v>47</v>
      </c>
      <c r="N69">
        <v>48.9</v>
      </c>
      <c r="O69">
        <v>51.5</v>
      </c>
      <c r="P69">
        <v>53.1</v>
      </c>
      <c r="Q69">
        <v>54.8</v>
      </c>
      <c r="R69"/>
      <c r="S69"/>
      <c r="T69"/>
      <c r="U69"/>
      <c r="V69"/>
    </row>
    <row r="70" spans="1:22" x14ac:dyDescent="0.3">
      <c r="A70"/>
      <c r="B70" t="s">
        <v>98</v>
      </c>
      <c r="C70" t="s">
        <v>96</v>
      </c>
      <c r="D70">
        <v>60.1</v>
      </c>
      <c r="E70">
        <v>59.7</v>
      </c>
      <c r="F70">
        <v>59</v>
      </c>
      <c r="G70">
        <v>59</v>
      </c>
      <c r="H70">
        <v>57.4</v>
      </c>
      <c r="I70">
        <v>56.2</v>
      </c>
      <c r="J70">
        <v>54</v>
      </c>
      <c r="K70">
        <v>51.6</v>
      </c>
      <c r="L70">
        <v>49.9</v>
      </c>
      <c r="M70">
        <v>50.5</v>
      </c>
      <c r="N70">
        <v>53.3</v>
      </c>
      <c r="O70">
        <v>55.9</v>
      </c>
      <c r="P70">
        <v>57.8</v>
      </c>
      <c r="Q70">
        <v>59.1</v>
      </c>
      <c r="R70"/>
      <c r="S70"/>
      <c r="T70"/>
      <c r="U70"/>
      <c r="V70"/>
    </row>
    <row r="71" spans="1:22" x14ac:dyDescent="0.3">
      <c r="A71"/>
      <c r="B71" t="s">
        <v>97</v>
      </c>
      <c r="C71" t="s">
        <v>96</v>
      </c>
      <c r="D71">
        <v>53.5</v>
      </c>
      <c r="E71">
        <v>54.3</v>
      </c>
      <c r="F71">
        <v>55.3</v>
      </c>
      <c r="G71">
        <v>56.2</v>
      </c>
      <c r="H71">
        <v>55.7</v>
      </c>
      <c r="I71">
        <v>54.5</v>
      </c>
      <c r="J71">
        <v>50.5</v>
      </c>
      <c r="K71">
        <v>46.9</v>
      </c>
      <c r="L71">
        <v>43.4</v>
      </c>
      <c r="M71">
        <v>43.6</v>
      </c>
      <c r="N71">
        <v>44.6</v>
      </c>
      <c r="O71">
        <v>47</v>
      </c>
      <c r="P71">
        <v>48.2</v>
      </c>
      <c r="Q71">
        <v>50.4</v>
      </c>
      <c r="R71"/>
      <c r="S71"/>
      <c r="T71"/>
      <c r="U71"/>
      <c r="V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I24" sqref="I24"/>
    </sheetView>
  </sheetViews>
  <sheetFormatPr defaultRowHeight="15" x14ac:dyDescent="0.25"/>
  <cols>
    <col min="1" max="1" width="31" bestFit="1" customWidth="1"/>
    <col min="2" max="17" width="10.28515625" customWidth="1"/>
  </cols>
  <sheetData>
    <row r="1" spans="1:16" x14ac:dyDescent="0.25">
      <c r="A1" s="196" t="s">
        <v>0</v>
      </c>
      <c r="B1" s="183">
        <v>43709</v>
      </c>
      <c r="C1" s="183">
        <v>43739</v>
      </c>
      <c r="D1" s="183">
        <v>43770</v>
      </c>
      <c r="E1" s="183">
        <v>43800</v>
      </c>
      <c r="F1" s="183">
        <v>43831</v>
      </c>
      <c r="G1" s="183">
        <v>43862</v>
      </c>
      <c r="H1" s="183">
        <v>43891</v>
      </c>
      <c r="I1" s="183">
        <v>43922</v>
      </c>
      <c r="J1" s="183">
        <v>43952</v>
      </c>
      <c r="K1" s="183">
        <v>43983</v>
      </c>
      <c r="L1" s="183">
        <v>44013</v>
      </c>
      <c r="M1" s="183">
        <v>44044</v>
      </c>
      <c r="N1" s="183">
        <v>44075</v>
      </c>
      <c r="O1" s="183">
        <v>44105</v>
      </c>
    </row>
    <row r="2" spans="1:16" ht="16.5" x14ac:dyDescent="0.3">
      <c r="A2" s="10" t="s">
        <v>1</v>
      </c>
      <c r="B2" s="185">
        <v>7927500</v>
      </c>
      <c r="C2" s="185">
        <v>7901900</v>
      </c>
      <c r="D2" s="185">
        <v>7933900</v>
      </c>
      <c r="E2" s="185">
        <v>7917900</v>
      </c>
      <c r="F2" s="185">
        <v>7866300</v>
      </c>
      <c r="G2" s="185">
        <v>7901500</v>
      </c>
      <c r="H2" s="185">
        <v>7644100</v>
      </c>
      <c r="I2" s="185">
        <v>7225200</v>
      </c>
      <c r="J2" s="185">
        <v>7497800</v>
      </c>
      <c r="K2" s="185">
        <v>7846500</v>
      </c>
      <c r="L2" s="185">
        <v>7964900</v>
      </c>
      <c r="M2" s="185">
        <v>8091700</v>
      </c>
      <c r="N2" s="185">
        <v>7977700</v>
      </c>
      <c r="O2" s="185">
        <v>7981600</v>
      </c>
      <c r="P2" s="15">
        <f>O2-N2</f>
        <v>3900</v>
      </c>
    </row>
    <row r="3" spans="1:16" ht="16.5" x14ac:dyDescent="0.3">
      <c r="A3" s="197" t="s">
        <v>2</v>
      </c>
      <c r="B3" s="188">
        <v>7530600</v>
      </c>
      <c r="C3" s="188">
        <v>7522100</v>
      </c>
      <c r="D3" s="188">
        <v>7537800</v>
      </c>
      <c r="E3" s="188">
        <v>7545700</v>
      </c>
      <c r="F3" s="188">
        <v>7453900</v>
      </c>
      <c r="G3" s="188">
        <v>7466900</v>
      </c>
      <c r="H3" s="188">
        <v>7030100</v>
      </c>
      <c r="I3" s="188">
        <v>6409200</v>
      </c>
      <c r="J3" s="188">
        <v>6456700</v>
      </c>
      <c r="K3" s="188">
        <v>6883100</v>
      </c>
      <c r="L3" s="188">
        <v>6991100</v>
      </c>
      <c r="M3" s="188">
        <v>7136400</v>
      </c>
      <c r="N3" s="188">
        <v>7252400</v>
      </c>
      <c r="O3" s="188">
        <v>7282600</v>
      </c>
      <c r="P3" s="15">
        <f t="shared" ref="P3:P10" si="0">O3-N3</f>
        <v>30200</v>
      </c>
    </row>
    <row r="4" spans="1:16" ht="16.5" x14ac:dyDescent="0.3">
      <c r="A4" s="10" t="s">
        <v>143</v>
      </c>
      <c r="B4" s="185">
        <v>6113700</v>
      </c>
      <c r="C4" s="185">
        <v>6080000</v>
      </c>
      <c r="D4" s="185">
        <v>6085600</v>
      </c>
      <c r="E4" s="185">
        <v>6103700</v>
      </c>
      <c r="F4" s="185">
        <v>6016700</v>
      </c>
      <c r="G4" s="185">
        <v>6048400</v>
      </c>
      <c r="H4" s="185">
        <v>5800600</v>
      </c>
      <c r="I4" s="185">
        <v>5403600</v>
      </c>
      <c r="J4" s="185">
        <v>5502800</v>
      </c>
      <c r="K4" s="185">
        <v>5802300</v>
      </c>
      <c r="L4" s="185">
        <v>5823700</v>
      </c>
      <c r="M4" s="185">
        <v>5950700</v>
      </c>
      <c r="N4" s="185">
        <v>5958600</v>
      </c>
      <c r="O4" s="185">
        <v>5939700</v>
      </c>
      <c r="P4" s="15">
        <f t="shared" si="0"/>
        <v>-18900</v>
      </c>
    </row>
    <row r="5" spans="1:16" ht="16.5" x14ac:dyDescent="0.3">
      <c r="A5" s="197" t="s">
        <v>144</v>
      </c>
      <c r="B5" s="188">
        <v>1416800</v>
      </c>
      <c r="C5" s="188">
        <v>1442100</v>
      </c>
      <c r="D5" s="188">
        <v>1452200</v>
      </c>
      <c r="E5" s="188">
        <v>1442000</v>
      </c>
      <c r="F5" s="188">
        <v>1437200</v>
      </c>
      <c r="G5" s="188">
        <v>1418600</v>
      </c>
      <c r="H5" s="188">
        <v>1229500</v>
      </c>
      <c r="I5" s="188">
        <v>1005600</v>
      </c>
      <c r="J5" s="188">
        <v>953900</v>
      </c>
      <c r="K5" s="188">
        <v>1080800</v>
      </c>
      <c r="L5" s="188">
        <v>1167400</v>
      </c>
      <c r="M5" s="188">
        <v>1185600</v>
      </c>
      <c r="N5" s="188">
        <v>1293800</v>
      </c>
      <c r="O5" s="188">
        <v>1342900</v>
      </c>
      <c r="P5" s="15">
        <f t="shared" si="0"/>
        <v>49100</v>
      </c>
    </row>
    <row r="6" spans="1:16" ht="16.5" x14ac:dyDescent="0.3">
      <c r="A6" s="10" t="s">
        <v>145</v>
      </c>
      <c r="B6" s="185">
        <v>397000</v>
      </c>
      <c r="C6" s="185">
        <v>379800</v>
      </c>
      <c r="D6" s="185">
        <v>396100</v>
      </c>
      <c r="E6" s="185">
        <v>372200</v>
      </c>
      <c r="F6" s="185">
        <v>412400</v>
      </c>
      <c r="G6" s="185">
        <v>434500</v>
      </c>
      <c r="H6" s="185">
        <v>614000</v>
      </c>
      <c r="I6" s="185">
        <v>816000</v>
      </c>
      <c r="J6" s="185">
        <v>1041099.9999999999</v>
      </c>
      <c r="K6" s="185">
        <v>963400</v>
      </c>
      <c r="L6" s="185">
        <v>973800</v>
      </c>
      <c r="M6" s="185">
        <v>955400</v>
      </c>
      <c r="N6" s="185">
        <v>725300</v>
      </c>
      <c r="O6" s="185">
        <v>699000</v>
      </c>
      <c r="P6" s="15">
        <f t="shared" si="0"/>
        <v>-26300</v>
      </c>
    </row>
    <row r="7" spans="1:16" ht="16.5" x14ac:dyDescent="0.3">
      <c r="A7" s="197" t="s">
        <v>146</v>
      </c>
      <c r="B7" s="188">
        <v>4259700</v>
      </c>
      <c r="C7" s="188">
        <v>4305500</v>
      </c>
      <c r="D7" s="188">
        <v>4290600</v>
      </c>
      <c r="E7" s="188">
        <v>4321200</v>
      </c>
      <c r="F7" s="188">
        <v>4387000</v>
      </c>
      <c r="G7" s="188">
        <v>4366000</v>
      </c>
      <c r="H7" s="188">
        <v>4645100</v>
      </c>
      <c r="I7" s="188">
        <v>5073100</v>
      </c>
      <c r="J7" s="188">
        <v>4809400</v>
      </c>
      <c r="K7" s="188">
        <v>4475100</v>
      </c>
      <c r="L7" s="188">
        <v>4368100</v>
      </c>
      <c r="M7" s="188">
        <v>4249900</v>
      </c>
      <c r="N7" s="188">
        <v>4378600</v>
      </c>
      <c r="O7" s="188">
        <v>4385600</v>
      </c>
      <c r="P7" s="15">
        <f t="shared" si="0"/>
        <v>7000</v>
      </c>
    </row>
    <row r="8" spans="1:16" ht="16.5" x14ac:dyDescent="0.3">
      <c r="A8" s="10" t="s">
        <v>6</v>
      </c>
      <c r="B8" s="192">
        <v>0.05</v>
      </c>
      <c r="C8" s="192">
        <v>4.8000000000000001E-2</v>
      </c>
      <c r="D8" s="192">
        <v>0.05</v>
      </c>
      <c r="E8" s="192">
        <v>4.7E-2</v>
      </c>
      <c r="F8" s="192">
        <v>5.2000000000000005E-2</v>
      </c>
      <c r="G8" s="192">
        <v>5.5E-2</v>
      </c>
      <c r="H8" s="192">
        <v>0.08</v>
      </c>
      <c r="I8" s="192">
        <v>0.113</v>
      </c>
      <c r="J8" s="192">
        <v>0.13900000000000001</v>
      </c>
      <c r="K8" s="192">
        <v>0.12300000000000001</v>
      </c>
      <c r="L8" s="192">
        <v>0.122</v>
      </c>
      <c r="M8" s="192">
        <v>0.11800000000000001</v>
      </c>
      <c r="N8" s="192">
        <v>9.0999999999999998E-2</v>
      </c>
      <c r="O8" s="192">
        <v>8.8000000000000009E-2</v>
      </c>
      <c r="P8" s="15">
        <f t="shared" si="0"/>
        <v>-2.9999999999999888E-3</v>
      </c>
    </row>
    <row r="9" spans="1:16" ht="16.5" x14ac:dyDescent="0.3">
      <c r="A9" s="197" t="s">
        <v>7</v>
      </c>
      <c r="B9" s="193">
        <v>0.65</v>
      </c>
      <c r="C9" s="193">
        <v>0.64700000000000002</v>
      </c>
      <c r="D9" s="193">
        <v>0.64900000000000002</v>
      </c>
      <c r="E9" s="193">
        <v>0.64700000000000002</v>
      </c>
      <c r="F9" s="193">
        <v>0.64200000000000002</v>
      </c>
      <c r="G9" s="193">
        <v>0.64400000000000002</v>
      </c>
      <c r="H9" s="193">
        <v>0.622</v>
      </c>
      <c r="I9" s="193">
        <v>0.58799999999999997</v>
      </c>
      <c r="J9" s="193">
        <v>0.60899999999999999</v>
      </c>
      <c r="K9" s="193">
        <v>0.63700000000000001</v>
      </c>
      <c r="L9" s="193">
        <v>0.64599999999999991</v>
      </c>
      <c r="M9" s="193">
        <v>0.65599999999999992</v>
      </c>
      <c r="N9" s="193">
        <v>0.64599999999999991</v>
      </c>
      <c r="O9" s="193">
        <v>0.64500000000000002</v>
      </c>
      <c r="P9" s="15">
        <f t="shared" si="0"/>
        <v>-9.9999999999988987E-4</v>
      </c>
    </row>
    <row r="10" spans="1:16" ht="16.5" x14ac:dyDescent="0.3">
      <c r="A10" s="10" t="s">
        <v>147</v>
      </c>
      <c r="B10" s="192">
        <v>0.61799999999999999</v>
      </c>
      <c r="C10" s="192">
        <v>0.61599999999999999</v>
      </c>
      <c r="D10" s="192">
        <v>0.61699999999999999</v>
      </c>
      <c r="E10" s="192">
        <v>0.61699999999999999</v>
      </c>
      <c r="F10" s="192">
        <v>0.60799999999999998</v>
      </c>
      <c r="G10" s="192">
        <v>0.60899999999999999</v>
      </c>
      <c r="H10" s="192">
        <v>0.57200000000000006</v>
      </c>
      <c r="I10" s="192">
        <v>0.52100000000000002</v>
      </c>
      <c r="J10" s="192">
        <v>0.52500000000000002</v>
      </c>
      <c r="K10" s="192">
        <v>0.55899999999999994</v>
      </c>
      <c r="L10" s="192">
        <v>0.56700000000000006</v>
      </c>
      <c r="M10" s="192">
        <v>0.57799999999999996</v>
      </c>
      <c r="N10" s="192">
        <v>0.58700000000000008</v>
      </c>
      <c r="O10" s="192">
        <v>0.58899999999999997</v>
      </c>
      <c r="P10" s="15">
        <f t="shared" si="0"/>
        <v>1.9999999999998908E-3</v>
      </c>
    </row>
    <row r="13" spans="1:16" ht="16.5" x14ac:dyDescent="0.3">
      <c r="A13" s="196" t="s">
        <v>0</v>
      </c>
      <c r="B13" s="183">
        <v>43709</v>
      </c>
      <c r="C13" s="183">
        <v>43739</v>
      </c>
      <c r="D13" s="183">
        <v>44044</v>
      </c>
      <c r="E13" s="183">
        <v>44075</v>
      </c>
      <c r="F13" s="183">
        <v>44105</v>
      </c>
      <c r="H13" s="52" t="s">
        <v>150</v>
      </c>
      <c r="I13" s="52"/>
      <c r="N13" s="52" t="s">
        <v>151</v>
      </c>
      <c r="O13" s="52"/>
    </row>
    <row r="14" spans="1:16" ht="16.5" x14ac:dyDescent="0.3">
      <c r="A14" s="10" t="s">
        <v>1</v>
      </c>
      <c r="B14" s="185">
        <v>7927500</v>
      </c>
      <c r="C14" s="185">
        <v>7901900</v>
      </c>
      <c r="D14" s="185">
        <v>8091700</v>
      </c>
      <c r="E14" s="185">
        <v>7977700</v>
      </c>
      <c r="F14" s="185">
        <v>7981600</v>
      </c>
      <c r="H14" s="198">
        <v>3900</v>
      </c>
      <c r="I14" s="52" t="s">
        <v>152</v>
      </c>
      <c r="N14" s="198">
        <v>79700</v>
      </c>
      <c r="O14" s="52" t="s">
        <v>153</v>
      </c>
    </row>
    <row r="15" spans="1:16" ht="16.5" x14ac:dyDescent="0.3">
      <c r="A15" s="197" t="s">
        <v>2</v>
      </c>
      <c r="B15" s="188">
        <v>7530600</v>
      </c>
      <c r="C15" s="188">
        <v>7522100</v>
      </c>
      <c r="D15" s="188">
        <v>7136400</v>
      </c>
      <c r="E15" s="188">
        <v>7252400</v>
      </c>
      <c r="F15" s="188">
        <v>7282600</v>
      </c>
      <c r="H15" s="198">
        <v>30200</v>
      </c>
      <c r="I15" s="52" t="s">
        <v>154</v>
      </c>
      <c r="N15" s="198">
        <v>239500</v>
      </c>
      <c r="O15" s="52" t="s">
        <v>155</v>
      </c>
    </row>
    <row r="16" spans="1:16" ht="16.5" x14ac:dyDescent="0.3">
      <c r="A16" s="10" t="s">
        <v>143</v>
      </c>
      <c r="B16" s="185">
        <v>6113700</v>
      </c>
      <c r="C16" s="185">
        <v>6080000</v>
      </c>
      <c r="D16" s="185">
        <v>5950700</v>
      </c>
      <c r="E16" s="185">
        <v>5958600</v>
      </c>
      <c r="F16" s="185">
        <v>5939700</v>
      </c>
      <c r="H16" s="198">
        <v>18900</v>
      </c>
      <c r="I16" s="52" t="s">
        <v>156</v>
      </c>
      <c r="N16" s="198">
        <v>140300</v>
      </c>
      <c r="O16" s="52" t="s">
        <v>156</v>
      </c>
    </row>
    <row r="17" spans="1:15" ht="16.5" x14ac:dyDescent="0.3">
      <c r="A17" s="197" t="s">
        <v>144</v>
      </c>
      <c r="B17" s="188">
        <v>1416800</v>
      </c>
      <c r="C17" s="188">
        <v>1442100</v>
      </c>
      <c r="D17" s="188">
        <v>1185600</v>
      </c>
      <c r="E17" s="188">
        <v>1293800</v>
      </c>
      <c r="F17" s="188">
        <v>1342900</v>
      </c>
      <c r="H17" s="198">
        <v>49100</v>
      </c>
      <c r="I17" s="52" t="s">
        <v>157</v>
      </c>
      <c r="N17" s="198">
        <v>99200</v>
      </c>
      <c r="O17" s="52" t="s">
        <v>158</v>
      </c>
    </row>
    <row r="18" spans="1:15" ht="16.5" x14ac:dyDescent="0.3">
      <c r="A18" s="10" t="s">
        <v>145</v>
      </c>
      <c r="B18" s="185">
        <v>397000</v>
      </c>
      <c r="C18" s="185">
        <v>379800</v>
      </c>
      <c r="D18" s="185">
        <v>955400</v>
      </c>
      <c r="E18" s="185">
        <v>725300</v>
      </c>
      <c r="F18" s="185">
        <v>699000</v>
      </c>
      <c r="H18" s="198">
        <v>26300</v>
      </c>
      <c r="I18" s="52" t="s">
        <v>159</v>
      </c>
      <c r="N18" s="198">
        <v>319200</v>
      </c>
      <c r="O18" s="52" t="s">
        <v>159</v>
      </c>
    </row>
    <row r="19" spans="1:15" ht="16.5" x14ac:dyDescent="0.3">
      <c r="A19" s="197" t="s">
        <v>146</v>
      </c>
      <c r="B19" s="188">
        <v>4259700</v>
      </c>
      <c r="C19" s="188">
        <v>4305500</v>
      </c>
      <c r="D19" s="188">
        <v>4249900</v>
      </c>
      <c r="E19" s="188">
        <v>4378600</v>
      </c>
      <c r="F19" s="188">
        <v>4385600</v>
      </c>
      <c r="H19" s="198">
        <v>7000</v>
      </c>
      <c r="I19" s="52" t="s">
        <v>160</v>
      </c>
      <c r="N19" s="198">
        <v>80100</v>
      </c>
      <c r="O19" s="52" t="s">
        <v>161</v>
      </c>
    </row>
    <row r="20" spans="1:15" ht="16.5" x14ac:dyDescent="0.3">
      <c r="A20" s="10" t="s">
        <v>6</v>
      </c>
      <c r="B20" s="192">
        <v>0.05</v>
      </c>
      <c r="C20" s="192">
        <v>4.8000000000000001E-2</v>
      </c>
      <c r="D20" s="192">
        <v>0.11800000000000001</v>
      </c>
      <c r="E20" s="192">
        <v>9.0999999999999998E-2</v>
      </c>
      <c r="F20" s="192">
        <v>8.8000000000000009E-2</v>
      </c>
      <c r="H20" s="199">
        <v>2.9999999999999888E-3</v>
      </c>
      <c r="I20" s="52" t="s">
        <v>162</v>
      </c>
      <c r="N20" s="199">
        <v>4.0000000000000008E-2</v>
      </c>
      <c r="O20" s="52" t="s">
        <v>162</v>
      </c>
    </row>
    <row r="21" spans="1:15" ht="16.5" x14ac:dyDescent="0.3">
      <c r="A21" s="197" t="s">
        <v>7</v>
      </c>
      <c r="B21" s="193">
        <v>0.65</v>
      </c>
      <c r="C21" s="193">
        <v>0.64700000000000002</v>
      </c>
      <c r="D21" s="193">
        <v>0.65599999999999992</v>
      </c>
      <c r="E21" s="193">
        <v>0.64599999999999991</v>
      </c>
      <c r="F21" s="193">
        <v>0.64500000000000002</v>
      </c>
      <c r="H21" s="199">
        <v>9.9999999999988987E-4</v>
      </c>
      <c r="I21" s="52" t="s">
        <v>163</v>
      </c>
      <c r="N21" s="199">
        <v>2.0000000000000018E-3</v>
      </c>
      <c r="O21" s="52" t="s">
        <v>163</v>
      </c>
    </row>
    <row r="22" spans="1:15" ht="16.5" x14ac:dyDescent="0.3">
      <c r="A22" s="10" t="s">
        <v>147</v>
      </c>
      <c r="B22" s="192">
        <v>0.61799999999999999</v>
      </c>
      <c r="C22" s="192">
        <v>0.61599999999999999</v>
      </c>
      <c r="D22" s="192">
        <v>0.57799999999999996</v>
      </c>
      <c r="E22" s="192">
        <v>0.58700000000000008</v>
      </c>
      <c r="F22" s="192">
        <v>0.58899999999999997</v>
      </c>
      <c r="H22" s="199">
        <v>1.9999999999998908E-3</v>
      </c>
      <c r="I22" s="52" t="s">
        <v>164</v>
      </c>
      <c r="N22" s="199">
        <v>2.7000000000000024E-2</v>
      </c>
      <c r="O22" s="52" t="s">
        <v>165</v>
      </c>
    </row>
    <row r="25" spans="1:15" x14ac:dyDescent="0.25">
      <c r="A25" s="196" t="s">
        <v>0</v>
      </c>
      <c r="B25" s="200">
        <v>43313</v>
      </c>
      <c r="C25" s="200">
        <v>43739</v>
      </c>
      <c r="D25" s="200">
        <v>44075</v>
      </c>
      <c r="E25" s="200">
        <v>44105</v>
      </c>
    </row>
    <row r="26" spans="1:15" ht="16.5" x14ac:dyDescent="0.3">
      <c r="A26" s="10" t="s">
        <v>1</v>
      </c>
      <c r="B26" s="185">
        <v>7927500</v>
      </c>
      <c r="C26" s="185">
        <v>7901900</v>
      </c>
      <c r="D26" s="185">
        <v>7977700</v>
      </c>
      <c r="E26" s="185">
        <v>7981600</v>
      </c>
    </row>
    <row r="27" spans="1:15" ht="16.5" x14ac:dyDescent="0.3">
      <c r="A27" s="197" t="s">
        <v>2</v>
      </c>
      <c r="B27" s="188">
        <v>7530600</v>
      </c>
      <c r="C27" s="188">
        <v>7522100</v>
      </c>
      <c r="D27" s="188">
        <v>7252400</v>
      </c>
      <c r="E27" s="188">
        <v>7282600</v>
      </c>
    </row>
    <row r="28" spans="1:15" ht="16.5" x14ac:dyDescent="0.3">
      <c r="A28" s="10" t="s">
        <v>143</v>
      </c>
      <c r="B28" s="185">
        <v>6113700</v>
      </c>
      <c r="C28" s="185">
        <v>6080000</v>
      </c>
      <c r="D28" s="185">
        <v>5958600</v>
      </c>
      <c r="E28" s="185">
        <v>5939700</v>
      </c>
    </row>
    <row r="29" spans="1:15" ht="16.5" x14ac:dyDescent="0.3">
      <c r="A29" s="197" t="s">
        <v>144</v>
      </c>
      <c r="B29" s="188">
        <v>1416800</v>
      </c>
      <c r="C29" s="188">
        <v>1442100</v>
      </c>
      <c r="D29" s="188">
        <v>1293800</v>
      </c>
      <c r="E29" s="188">
        <v>1342900</v>
      </c>
    </row>
    <row r="30" spans="1:15" ht="16.5" x14ac:dyDescent="0.3">
      <c r="A30" s="10" t="s">
        <v>145</v>
      </c>
      <c r="B30" s="185">
        <v>397000</v>
      </c>
      <c r="C30" s="185">
        <v>379800</v>
      </c>
      <c r="D30" s="185">
        <v>725300</v>
      </c>
      <c r="E30" s="185">
        <v>699000</v>
      </c>
    </row>
    <row r="31" spans="1:15" ht="16.5" x14ac:dyDescent="0.3">
      <c r="A31" s="197" t="s">
        <v>146</v>
      </c>
      <c r="B31" s="188">
        <v>4259700</v>
      </c>
      <c r="C31" s="188">
        <v>4305500</v>
      </c>
      <c r="D31" s="188">
        <v>4378600</v>
      </c>
      <c r="E31" s="188">
        <v>4385600</v>
      </c>
    </row>
    <row r="32" spans="1:15" ht="16.5" x14ac:dyDescent="0.3">
      <c r="A32" s="10" t="s">
        <v>6</v>
      </c>
      <c r="B32" s="192">
        <v>0.05</v>
      </c>
      <c r="C32" s="192">
        <v>4.8000000000000001E-2</v>
      </c>
      <c r="D32" s="192">
        <v>9.0999999999999998E-2</v>
      </c>
      <c r="E32" s="192">
        <v>8.8000000000000009E-2</v>
      </c>
    </row>
    <row r="33" spans="1:5" ht="16.5" x14ac:dyDescent="0.3">
      <c r="A33" s="197" t="s">
        <v>7</v>
      </c>
      <c r="B33" s="193">
        <v>0.65</v>
      </c>
      <c r="C33" s="193">
        <v>0.64700000000000002</v>
      </c>
      <c r="D33" s="193">
        <v>0.64599999999999991</v>
      </c>
      <c r="E33" s="193">
        <v>0.64500000000000002</v>
      </c>
    </row>
    <row r="34" spans="1:5" ht="16.5" x14ac:dyDescent="0.3">
      <c r="A34" s="10" t="s">
        <v>147</v>
      </c>
      <c r="B34" s="192">
        <v>0.61799999999999999</v>
      </c>
      <c r="C34" s="192">
        <v>0.61599999999999999</v>
      </c>
      <c r="D34" s="192">
        <v>0.58700000000000008</v>
      </c>
      <c r="E34" s="192">
        <v>0.58899999999999997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H14" sqref="H14"/>
    </sheetView>
  </sheetViews>
  <sheetFormatPr defaultRowHeight="15" x14ac:dyDescent="0.25"/>
  <cols>
    <col min="1" max="1" width="31" bestFit="1" customWidth="1"/>
    <col min="2" max="7" width="11.28515625" bestFit="1" customWidth="1"/>
    <col min="8" max="8" width="13.28515625" customWidth="1"/>
    <col min="9" max="9" width="12.5703125" customWidth="1"/>
    <col min="10" max="13" width="11.28515625" bestFit="1" customWidth="1"/>
    <col min="14" max="14" width="13" customWidth="1"/>
    <col min="15" max="15" width="11.140625" customWidth="1"/>
    <col min="17" max="18" width="9.85546875" bestFit="1" customWidth="1"/>
  </cols>
  <sheetData>
    <row r="1" spans="1:19" x14ac:dyDescent="0.25">
      <c r="A1" s="196" t="s">
        <v>0</v>
      </c>
      <c r="B1" s="183">
        <v>43709</v>
      </c>
      <c r="C1" s="183">
        <v>43739</v>
      </c>
      <c r="D1" s="183">
        <v>43770</v>
      </c>
      <c r="E1" s="183">
        <v>43800</v>
      </c>
      <c r="F1" s="183">
        <v>43831</v>
      </c>
      <c r="G1" s="183">
        <v>43862</v>
      </c>
      <c r="H1" s="183">
        <v>43891</v>
      </c>
      <c r="I1" s="183">
        <v>43922</v>
      </c>
      <c r="J1" s="183">
        <v>43952</v>
      </c>
      <c r="K1" s="183">
        <v>43983</v>
      </c>
      <c r="L1" s="183">
        <v>44013</v>
      </c>
      <c r="M1" s="183">
        <v>44044</v>
      </c>
      <c r="N1" s="183">
        <v>44075</v>
      </c>
      <c r="O1" s="183">
        <v>44105</v>
      </c>
    </row>
    <row r="2" spans="1:19" ht="16.5" x14ac:dyDescent="0.3">
      <c r="A2" s="10" t="s">
        <v>1</v>
      </c>
      <c r="B2" s="185">
        <v>20268300</v>
      </c>
      <c r="C2" s="185">
        <v>20258100</v>
      </c>
      <c r="D2" s="185">
        <v>20206200</v>
      </c>
      <c r="E2" s="185">
        <v>20129400</v>
      </c>
      <c r="F2" s="185">
        <v>20006200</v>
      </c>
      <c r="G2" s="185">
        <v>20095600</v>
      </c>
      <c r="H2" s="185">
        <v>19499400</v>
      </c>
      <c r="I2" s="185">
        <v>18507900</v>
      </c>
      <c r="J2" s="185">
        <v>19290200</v>
      </c>
      <c r="K2" s="185">
        <v>20171600</v>
      </c>
      <c r="L2" s="185">
        <v>20354800</v>
      </c>
      <c r="M2" s="185">
        <v>20551300</v>
      </c>
      <c r="N2" s="185">
        <v>20264600</v>
      </c>
      <c r="O2" s="185">
        <v>20287800</v>
      </c>
    </row>
    <row r="3" spans="1:19" ht="16.5" x14ac:dyDescent="0.3">
      <c r="A3" s="197" t="s">
        <v>2</v>
      </c>
      <c r="B3" s="188">
        <v>19248800</v>
      </c>
      <c r="C3" s="188">
        <v>19238800</v>
      </c>
      <c r="D3" s="188">
        <v>19103300</v>
      </c>
      <c r="E3" s="188">
        <v>19096400</v>
      </c>
      <c r="F3" s="188">
        <v>18838600</v>
      </c>
      <c r="G3" s="188">
        <v>18917100</v>
      </c>
      <c r="H3" s="188">
        <v>17856600</v>
      </c>
      <c r="I3" s="188">
        <v>16011400</v>
      </c>
      <c r="J3" s="188">
        <v>16631900.000000002</v>
      </c>
      <c r="K3" s="188">
        <v>17777800</v>
      </c>
      <c r="L3" s="188">
        <v>18069600</v>
      </c>
      <c r="M3" s="188">
        <v>18289500</v>
      </c>
      <c r="N3" s="188">
        <v>18564500</v>
      </c>
      <c r="O3" s="188">
        <v>18636900</v>
      </c>
      <c r="Q3" s="15">
        <f>H3-G3</f>
        <v>-1060500</v>
      </c>
      <c r="R3" s="15">
        <f>I3-H3</f>
        <v>-1845200</v>
      </c>
      <c r="S3" s="15">
        <f>J3-I3</f>
        <v>620500.00000000186</v>
      </c>
    </row>
    <row r="4" spans="1:19" ht="16.5" x14ac:dyDescent="0.3">
      <c r="A4" s="10" t="s">
        <v>143</v>
      </c>
      <c r="B4" s="185">
        <v>15613800</v>
      </c>
      <c r="C4" s="185">
        <v>15513200</v>
      </c>
      <c r="D4" s="185">
        <v>15378800</v>
      </c>
      <c r="E4" s="185">
        <v>15332000</v>
      </c>
      <c r="F4" s="185">
        <v>15136700</v>
      </c>
      <c r="G4" s="185">
        <v>15185100</v>
      </c>
      <c r="H4" s="185">
        <v>14711600</v>
      </c>
      <c r="I4" s="185">
        <v>13425600</v>
      </c>
      <c r="J4" s="185">
        <v>14048100</v>
      </c>
      <c r="K4" s="185">
        <v>14849300</v>
      </c>
      <c r="L4" s="185">
        <v>14976300</v>
      </c>
      <c r="M4" s="185">
        <v>15216900</v>
      </c>
      <c r="N4" s="185">
        <v>15077900</v>
      </c>
      <c r="O4" s="185">
        <v>15051400</v>
      </c>
    </row>
    <row r="5" spans="1:19" ht="16.5" x14ac:dyDescent="0.3">
      <c r="A5" s="197" t="s">
        <v>144</v>
      </c>
      <c r="B5" s="188">
        <v>3635000</v>
      </c>
      <c r="C5" s="188">
        <v>3725600</v>
      </c>
      <c r="D5" s="188">
        <v>3724500</v>
      </c>
      <c r="E5" s="188">
        <v>3764400</v>
      </c>
      <c r="F5" s="188">
        <v>3701900</v>
      </c>
      <c r="G5" s="188">
        <v>3732000</v>
      </c>
      <c r="H5" s="188">
        <v>3145000</v>
      </c>
      <c r="I5" s="188">
        <v>2585800</v>
      </c>
      <c r="J5" s="188">
        <v>2583800</v>
      </c>
      <c r="K5" s="188">
        <v>2928400</v>
      </c>
      <c r="L5" s="188">
        <v>3093300</v>
      </c>
      <c r="M5" s="188">
        <v>3072600</v>
      </c>
      <c r="N5" s="188">
        <v>3486600</v>
      </c>
      <c r="O5" s="188">
        <v>3585500</v>
      </c>
    </row>
    <row r="6" spans="1:19" ht="16.5" x14ac:dyDescent="0.3">
      <c r="A6" s="10" t="s">
        <v>145</v>
      </c>
      <c r="B6" s="185">
        <v>1019500</v>
      </c>
      <c r="C6" s="185">
        <v>1019400</v>
      </c>
      <c r="D6" s="185">
        <v>1102800</v>
      </c>
      <c r="E6" s="185">
        <v>1033000</v>
      </c>
      <c r="F6" s="185">
        <v>1167600</v>
      </c>
      <c r="G6" s="185">
        <v>1178400</v>
      </c>
      <c r="H6" s="185">
        <v>1642800</v>
      </c>
      <c r="I6" s="185">
        <v>2496500</v>
      </c>
      <c r="J6" s="185">
        <v>2658400</v>
      </c>
      <c r="K6" s="185">
        <v>2393800</v>
      </c>
      <c r="L6" s="185">
        <v>2285300</v>
      </c>
      <c r="M6" s="185">
        <v>2261900</v>
      </c>
      <c r="N6" s="185">
        <v>1700100</v>
      </c>
      <c r="O6" s="185">
        <v>1650900</v>
      </c>
    </row>
    <row r="7" spans="1:19" ht="16.5" x14ac:dyDescent="0.3">
      <c r="A7" s="197" t="s">
        <v>146</v>
      </c>
      <c r="B7" s="188">
        <v>10586600</v>
      </c>
      <c r="C7" s="188">
        <v>10637900</v>
      </c>
      <c r="D7" s="188">
        <v>10726600</v>
      </c>
      <c r="E7" s="188">
        <v>10835300</v>
      </c>
      <c r="F7" s="188">
        <v>10989200</v>
      </c>
      <c r="G7" s="188">
        <v>10932200</v>
      </c>
      <c r="H7" s="188">
        <v>11574600</v>
      </c>
      <c r="I7" s="188">
        <v>12586800</v>
      </c>
      <c r="J7" s="188">
        <v>11824000</v>
      </c>
      <c r="K7" s="188">
        <v>10975100</v>
      </c>
      <c r="L7" s="188">
        <v>10816700</v>
      </c>
      <c r="M7" s="188">
        <v>10642100</v>
      </c>
      <c r="N7" s="188">
        <v>10961300</v>
      </c>
      <c r="O7" s="188">
        <v>10962300</v>
      </c>
    </row>
    <row r="8" spans="1:19" ht="16.5" x14ac:dyDescent="0.3">
      <c r="A8" s="10" t="s">
        <v>6</v>
      </c>
      <c r="B8" s="192">
        <v>0.05</v>
      </c>
      <c r="C8" s="192">
        <v>0.05</v>
      </c>
      <c r="D8" s="192">
        <v>5.5E-2</v>
      </c>
      <c r="E8" s="192">
        <v>5.0999999999999997E-2</v>
      </c>
      <c r="F8" s="192">
        <v>5.7999999999999996E-2</v>
      </c>
      <c r="G8" s="192">
        <v>5.9000000000000004E-2</v>
      </c>
      <c r="H8" s="192">
        <v>8.4000000000000005E-2</v>
      </c>
      <c r="I8" s="192">
        <v>0.13500000000000001</v>
      </c>
      <c r="J8" s="192">
        <v>0.13800000000000001</v>
      </c>
      <c r="K8" s="192">
        <v>0.11900000000000001</v>
      </c>
      <c r="L8" s="192">
        <v>0.11199999999999999</v>
      </c>
      <c r="M8" s="192">
        <v>0.11</v>
      </c>
      <c r="N8" s="192">
        <v>8.4000000000000005E-2</v>
      </c>
      <c r="O8" s="192">
        <v>8.1000000000000003E-2</v>
      </c>
    </row>
    <row r="9" spans="1:19" ht="16.5" x14ac:dyDescent="0.3">
      <c r="A9" s="197" t="s">
        <v>7</v>
      </c>
      <c r="B9" s="193">
        <v>0.65700000000000003</v>
      </c>
      <c r="C9" s="193">
        <v>0.65599999999999992</v>
      </c>
      <c r="D9" s="193">
        <v>0.65300000000000002</v>
      </c>
      <c r="E9" s="193">
        <v>0.65</v>
      </c>
      <c r="F9" s="193">
        <v>0.64500000000000002</v>
      </c>
      <c r="G9" s="193">
        <v>0.64800000000000002</v>
      </c>
      <c r="H9" s="193">
        <v>0.628</v>
      </c>
      <c r="I9" s="193">
        <v>0.59499999999999997</v>
      </c>
      <c r="J9" s="193">
        <v>0.62</v>
      </c>
      <c r="K9" s="193">
        <v>0.64800000000000002</v>
      </c>
      <c r="L9" s="193">
        <v>0.65300000000000002</v>
      </c>
      <c r="M9" s="193">
        <v>0.65900000000000003</v>
      </c>
      <c r="N9" s="193">
        <v>0.64900000000000002</v>
      </c>
      <c r="O9" s="193">
        <v>0.64900000000000002</v>
      </c>
    </row>
    <row r="10" spans="1:19" ht="16.5" x14ac:dyDescent="0.3">
      <c r="A10" s="10" t="s">
        <v>147</v>
      </c>
      <c r="B10" s="192">
        <v>0.624</v>
      </c>
      <c r="C10" s="192">
        <v>0.623</v>
      </c>
      <c r="D10" s="192">
        <v>0.61799999999999999</v>
      </c>
      <c r="E10" s="192">
        <v>0.61699999999999999</v>
      </c>
      <c r="F10" s="192">
        <v>0.60799999999999998</v>
      </c>
      <c r="G10" s="192">
        <v>0.61</v>
      </c>
      <c r="H10" s="192">
        <v>0.57499999999999996</v>
      </c>
      <c r="I10" s="192">
        <v>0.51500000000000001</v>
      </c>
      <c r="J10" s="192">
        <v>0.53500000000000003</v>
      </c>
      <c r="K10" s="192">
        <v>0.57100000000000006</v>
      </c>
      <c r="L10" s="192">
        <v>0.57999999999999996</v>
      </c>
      <c r="M10" s="192">
        <v>0.58599999999999997</v>
      </c>
      <c r="N10" s="192">
        <v>0.59499999999999997</v>
      </c>
      <c r="O10" s="192">
        <v>0.59599999999999997</v>
      </c>
    </row>
    <row r="13" spans="1:19" ht="16.5" x14ac:dyDescent="0.3">
      <c r="A13" s="196" t="s">
        <v>0</v>
      </c>
      <c r="B13" s="183">
        <v>43709</v>
      </c>
      <c r="C13" s="183">
        <v>43739</v>
      </c>
      <c r="D13" s="183">
        <v>44044</v>
      </c>
      <c r="E13" s="183">
        <v>44075</v>
      </c>
      <c r="F13" s="183">
        <v>44105</v>
      </c>
      <c r="H13" s="52" t="s">
        <v>150</v>
      </c>
      <c r="I13" s="52"/>
      <c r="N13" s="52" t="s">
        <v>151</v>
      </c>
      <c r="O13" s="52"/>
    </row>
    <row r="14" spans="1:19" ht="16.5" x14ac:dyDescent="0.3">
      <c r="A14" s="10" t="s">
        <v>1</v>
      </c>
      <c r="B14" s="185">
        <v>20268300</v>
      </c>
      <c r="C14" s="185">
        <v>20258100</v>
      </c>
      <c r="D14" s="185">
        <v>20551300</v>
      </c>
      <c r="E14" s="185">
        <v>20264600</v>
      </c>
      <c r="F14" s="185">
        <v>20287800</v>
      </c>
      <c r="H14" s="198">
        <v>23200</v>
      </c>
      <c r="I14" s="52" t="s">
        <v>152</v>
      </c>
      <c r="N14" s="198">
        <v>29700</v>
      </c>
      <c r="O14" s="52" t="s">
        <v>153</v>
      </c>
    </row>
    <row r="15" spans="1:19" ht="16.5" x14ac:dyDescent="0.3">
      <c r="A15" s="197" t="s">
        <v>2</v>
      </c>
      <c r="B15" s="188">
        <v>19248800</v>
      </c>
      <c r="C15" s="188">
        <v>19238800</v>
      </c>
      <c r="D15" s="188">
        <v>18289500</v>
      </c>
      <c r="E15" s="188">
        <v>18564500</v>
      </c>
      <c r="F15" s="188">
        <v>18636900</v>
      </c>
      <c r="H15" s="198">
        <v>72400</v>
      </c>
      <c r="I15" s="52" t="s">
        <v>154</v>
      </c>
      <c r="N15" s="198">
        <v>601900</v>
      </c>
      <c r="O15" s="52" t="s">
        <v>155</v>
      </c>
    </row>
    <row r="16" spans="1:19" ht="16.5" x14ac:dyDescent="0.3">
      <c r="A16" s="10" t="s">
        <v>143</v>
      </c>
      <c r="B16" s="185">
        <v>15613800</v>
      </c>
      <c r="C16" s="185">
        <v>15513200</v>
      </c>
      <c r="D16" s="185">
        <v>15216900</v>
      </c>
      <c r="E16" s="185">
        <v>15077900</v>
      </c>
      <c r="F16" s="185">
        <v>15051400</v>
      </c>
      <c r="H16" s="198">
        <v>26500</v>
      </c>
      <c r="I16" s="52" t="s">
        <v>156</v>
      </c>
      <c r="N16" s="198">
        <v>461800</v>
      </c>
      <c r="O16" s="52" t="s">
        <v>156</v>
      </c>
    </row>
    <row r="17" spans="1:15" ht="16.5" x14ac:dyDescent="0.3">
      <c r="A17" s="197" t="s">
        <v>144</v>
      </c>
      <c r="B17" s="188">
        <v>3635000</v>
      </c>
      <c r="C17" s="188">
        <v>3725600</v>
      </c>
      <c r="D17" s="188">
        <v>3072600</v>
      </c>
      <c r="E17" s="188">
        <v>3486600</v>
      </c>
      <c r="F17" s="188">
        <v>3585500</v>
      </c>
      <c r="H17" s="198">
        <v>98900</v>
      </c>
      <c r="I17" s="52" t="s">
        <v>157</v>
      </c>
      <c r="N17" s="198">
        <v>140100</v>
      </c>
      <c r="O17" s="52" t="s">
        <v>158</v>
      </c>
    </row>
    <row r="18" spans="1:15" ht="16.5" x14ac:dyDescent="0.3">
      <c r="A18" s="10" t="s">
        <v>145</v>
      </c>
      <c r="B18" s="185">
        <v>1019500</v>
      </c>
      <c r="C18" s="185">
        <v>1019400</v>
      </c>
      <c r="D18" s="185">
        <v>2261900</v>
      </c>
      <c r="E18" s="185">
        <v>1700100</v>
      </c>
      <c r="F18" s="185">
        <v>1650900</v>
      </c>
      <c r="H18" s="198">
        <v>49200</v>
      </c>
      <c r="I18" s="52" t="s">
        <v>159</v>
      </c>
      <c r="N18" s="198">
        <v>631500</v>
      </c>
      <c r="O18" s="52" t="s">
        <v>159</v>
      </c>
    </row>
    <row r="19" spans="1:15" ht="16.5" x14ac:dyDescent="0.3">
      <c r="A19" s="197" t="s">
        <v>146</v>
      </c>
      <c r="B19" s="188">
        <v>10586600</v>
      </c>
      <c r="C19" s="188">
        <v>10637900</v>
      </c>
      <c r="D19" s="188">
        <v>10642100</v>
      </c>
      <c r="E19" s="188">
        <v>10961300</v>
      </c>
      <c r="F19" s="188">
        <v>10962300</v>
      </c>
      <c r="H19" s="198">
        <v>1000</v>
      </c>
      <c r="I19" s="52" t="s">
        <v>160</v>
      </c>
      <c r="N19" s="198">
        <v>324400</v>
      </c>
      <c r="O19" s="52" t="s">
        <v>161</v>
      </c>
    </row>
    <row r="20" spans="1:15" ht="16.5" x14ac:dyDescent="0.3">
      <c r="A20" s="10" t="s">
        <v>6</v>
      </c>
      <c r="B20" s="192">
        <v>0.05</v>
      </c>
      <c r="C20" s="192">
        <v>0.05</v>
      </c>
      <c r="D20" s="192">
        <v>0.11</v>
      </c>
      <c r="E20" s="192">
        <v>8.4000000000000005E-2</v>
      </c>
      <c r="F20" s="192">
        <v>8.1000000000000003E-2</v>
      </c>
      <c r="H20" s="199">
        <v>3.0000000000000027E-3</v>
      </c>
      <c r="I20" s="52" t="s">
        <v>162</v>
      </c>
      <c r="N20" s="199">
        <v>3.1E-2</v>
      </c>
      <c r="O20" s="52" t="s">
        <v>162</v>
      </c>
    </row>
    <row r="21" spans="1:15" ht="16.5" x14ac:dyDescent="0.3">
      <c r="A21" s="197" t="s">
        <v>7</v>
      </c>
      <c r="B21" s="193">
        <v>0.65700000000000003</v>
      </c>
      <c r="C21" s="193">
        <v>0.65599999999999992</v>
      </c>
      <c r="D21" s="193">
        <v>0.65900000000000003</v>
      </c>
      <c r="E21" s="193">
        <v>0.64900000000000002</v>
      </c>
      <c r="F21" s="193">
        <v>0.64900000000000002</v>
      </c>
      <c r="H21" s="199">
        <v>0</v>
      </c>
      <c r="I21" s="52" t="s">
        <v>163</v>
      </c>
      <c r="N21" s="199">
        <v>6.9999999999998952E-3</v>
      </c>
      <c r="O21" s="52" t="s">
        <v>163</v>
      </c>
    </row>
    <row r="22" spans="1:15" ht="16.5" x14ac:dyDescent="0.3">
      <c r="A22" s="10" t="s">
        <v>147</v>
      </c>
      <c r="B22" s="192">
        <v>0.624</v>
      </c>
      <c r="C22" s="192">
        <v>0.623</v>
      </c>
      <c r="D22" s="192">
        <v>0.58599999999999997</v>
      </c>
      <c r="E22" s="192">
        <v>0.59499999999999997</v>
      </c>
      <c r="F22" s="192">
        <v>0.59599999999999997</v>
      </c>
      <c r="H22" s="199">
        <v>1.0000000000000009E-3</v>
      </c>
      <c r="I22" s="52" t="s">
        <v>164</v>
      </c>
      <c r="N22" s="199">
        <v>2.7000000000000024E-2</v>
      </c>
      <c r="O22" s="52" t="s">
        <v>165</v>
      </c>
    </row>
    <row r="25" spans="1:15" x14ac:dyDescent="0.25">
      <c r="A25" s="196" t="s">
        <v>0</v>
      </c>
      <c r="B25" s="200">
        <v>43313</v>
      </c>
      <c r="C25" s="200">
        <v>43739</v>
      </c>
      <c r="D25" s="200">
        <v>44075</v>
      </c>
      <c r="E25" s="200">
        <v>44105</v>
      </c>
    </row>
    <row r="26" spans="1:15" ht="16.5" x14ac:dyDescent="0.3">
      <c r="A26" s="10" t="s">
        <v>1</v>
      </c>
      <c r="B26" s="185">
        <v>20268300</v>
      </c>
      <c r="C26" s="185">
        <v>20258100</v>
      </c>
      <c r="D26" s="185">
        <v>20264600</v>
      </c>
      <c r="E26" s="185">
        <v>20287800</v>
      </c>
    </row>
    <row r="27" spans="1:15" ht="16.5" x14ac:dyDescent="0.3">
      <c r="A27" s="197" t="s">
        <v>2</v>
      </c>
      <c r="B27" s="188">
        <v>19248800</v>
      </c>
      <c r="C27" s="188">
        <v>19238800</v>
      </c>
      <c r="D27" s="188">
        <v>18564500</v>
      </c>
      <c r="E27" s="188">
        <v>18636900</v>
      </c>
    </row>
    <row r="28" spans="1:15" ht="16.5" x14ac:dyDescent="0.3">
      <c r="A28" s="10" t="s">
        <v>143</v>
      </c>
      <c r="B28" s="185">
        <v>15613800</v>
      </c>
      <c r="C28" s="185">
        <v>15513200</v>
      </c>
      <c r="D28" s="185">
        <v>15077900</v>
      </c>
      <c r="E28" s="185">
        <v>15051400</v>
      </c>
    </row>
    <row r="29" spans="1:15" ht="16.5" x14ac:dyDescent="0.3">
      <c r="A29" s="197" t="s">
        <v>144</v>
      </c>
      <c r="B29" s="188">
        <v>3635000</v>
      </c>
      <c r="C29" s="188">
        <v>3725600</v>
      </c>
      <c r="D29" s="188">
        <v>3486600</v>
      </c>
      <c r="E29" s="188">
        <v>3585500</v>
      </c>
    </row>
    <row r="30" spans="1:15" ht="16.5" x14ac:dyDescent="0.3">
      <c r="A30" s="10" t="s">
        <v>145</v>
      </c>
      <c r="B30" s="185">
        <v>1019500</v>
      </c>
      <c r="C30" s="185">
        <v>1019400</v>
      </c>
      <c r="D30" s="185">
        <v>1700100</v>
      </c>
      <c r="E30" s="185">
        <v>1650900</v>
      </c>
    </row>
    <row r="31" spans="1:15" ht="16.5" x14ac:dyDescent="0.3">
      <c r="A31" s="197" t="s">
        <v>146</v>
      </c>
      <c r="B31" s="188">
        <v>10586600</v>
      </c>
      <c r="C31" s="188">
        <v>10637900</v>
      </c>
      <c r="D31" s="188">
        <v>10961300</v>
      </c>
      <c r="E31" s="188">
        <v>10962300</v>
      </c>
    </row>
    <row r="32" spans="1:15" ht="16.5" x14ac:dyDescent="0.3">
      <c r="A32" s="10" t="s">
        <v>6</v>
      </c>
      <c r="B32" s="192">
        <v>0.05</v>
      </c>
      <c r="C32" s="192">
        <v>0.05</v>
      </c>
      <c r="D32" s="192">
        <v>8.4000000000000005E-2</v>
      </c>
      <c r="E32" s="192">
        <v>8.1000000000000003E-2</v>
      </c>
    </row>
    <row r="33" spans="1:5" ht="16.5" x14ac:dyDescent="0.3">
      <c r="A33" s="197" t="s">
        <v>7</v>
      </c>
      <c r="B33" s="193">
        <v>0.65700000000000003</v>
      </c>
      <c r="C33" s="193">
        <v>0.65599999999999992</v>
      </c>
      <c r="D33" s="193">
        <v>0.64900000000000002</v>
      </c>
      <c r="E33" s="193">
        <v>0.64900000000000002</v>
      </c>
    </row>
    <row r="34" spans="1:5" ht="16.5" x14ac:dyDescent="0.3">
      <c r="A34" s="10" t="s">
        <v>147</v>
      </c>
      <c r="B34" s="192">
        <v>0.624</v>
      </c>
      <c r="C34" s="192">
        <v>0.623</v>
      </c>
      <c r="D34" s="192">
        <v>0.59499999999999997</v>
      </c>
      <c r="E34" s="192">
        <v>0.59599999999999997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</vt:lpstr>
      <vt:lpstr>Youth</vt:lpstr>
      <vt:lpstr>Seasonality</vt:lpstr>
      <vt:lpstr>Industry-Sectors</vt:lpstr>
      <vt:lpstr>Industry-2-digit-NAICS</vt:lpstr>
      <vt:lpstr>Gender</vt:lpstr>
      <vt:lpstr>Ontario</vt:lpstr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adam@nwpb.ca</dc:creator>
  <cp:lastModifiedBy>Adam Durrant</cp:lastModifiedBy>
  <dcterms:created xsi:type="dcterms:W3CDTF">2018-03-02T22:23:19Z</dcterms:created>
  <dcterms:modified xsi:type="dcterms:W3CDTF">2020-11-06T17:42:30Z</dcterms:modified>
</cp:coreProperties>
</file>